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knjigovodstvo\Desktop\MARINA\FINANCIJSKI PLAN 2025\"/>
    </mc:Choice>
  </mc:AlternateContent>
  <xr:revisionPtr revIDLastSave="0" documentId="13_ncr:1_{9D32D2FC-F43D-4FDF-B5C3-58BB30C4004B}" xr6:coauthVersionLast="47" xr6:coauthVersionMax="47" xr10:uidLastSave="{00000000-0000-0000-0000-000000000000}"/>
  <bookViews>
    <workbookView xWindow="6000" yWindow="3540" windowWidth="18000" windowHeight="9360" xr2:uid="{00000000-000D-0000-FFFF-FFFF00000000}"/>
  </bookViews>
  <sheets>
    <sheet name="SAŽETAK" sheetId="10" r:id="rId1"/>
    <sheet name=" Račun prihoda i rashoda" sheetId="3" r:id="rId2"/>
    <sheet name="Prihodi i rashodi po izvorima" sheetId="8" r:id="rId3"/>
    <sheet name="POSEBNI DIO" sheetId="7" r:id="rId4"/>
    <sheet name="Rashodi prema funkcijskoj kl" sheetId="5" r:id="rId5"/>
    <sheet name="Račun financiranja" sheetId="6" r:id="rId6"/>
    <sheet name="Račun financiranja po izvorima" sheetId="9" r:id="rId7"/>
    <sheet name="List2" sheetId="2" r:id="rId8"/>
  </sheets>
  <definedNames>
    <definedName name="_xlnm.Print_Area" localSheetId="1">' Račun prihoda i rashoda'!$A$1:$H$47</definedName>
    <definedName name="_xlnm.Print_Area" localSheetId="3">'POSEBNI DIO'!$A$1:$I$350</definedName>
    <definedName name="_xlnm.Print_Area" localSheetId="2">'Prihodi i rashodi po izvorima'!$A$1:$H$44</definedName>
    <definedName name="_xlnm.Print_Area" localSheetId="4">'Rashodi prema funkcijskoj kl'!$A$1:$H$17</definedName>
    <definedName name="_xlnm.Print_Area" localSheetId="0">SAŽETAK!$A$1:$J$43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5" l="1"/>
  <c r="F11" i="5" s="1"/>
  <c r="F10" i="5" s="1"/>
  <c r="E12" i="5"/>
  <c r="F21" i="8"/>
  <c r="F19" i="8"/>
  <c r="F18" i="8"/>
  <c r="F17" i="8"/>
  <c r="F15" i="8"/>
  <c r="F13" i="8"/>
  <c r="F12" i="8"/>
  <c r="F11" i="8"/>
  <c r="F10" i="8" s="1"/>
  <c r="H45" i="3"/>
  <c r="H44" i="3" s="1"/>
  <c r="H38" i="3"/>
  <c r="G45" i="3"/>
  <c r="J13" i="10"/>
  <c r="I13" i="10"/>
  <c r="D25" i="3"/>
  <c r="E11" i="3"/>
  <c r="B40" i="8"/>
  <c r="B38" i="8"/>
  <c r="B36" i="8"/>
  <c r="B34" i="8"/>
  <c r="B32" i="8"/>
  <c r="H28" i="3"/>
  <c r="G28" i="3"/>
  <c r="G10" i="3" s="1"/>
  <c r="H11" i="3"/>
  <c r="G11" i="3"/>
  <c r="H10" i="3"/>
  <c r="F11" i="3"/>
  <c r="F10" i="3" s="1"/>
  <c r="B10" i="5"/>
  <c r="B11" i="5"/>
  <c r="J11" i="10"/>
  <c r="I11" i="10"/>
  <c r="J8" i="10"/>
  <c r="I8" i="10"/>
  <c r="I14" i="10" s="1"/>
  <c r="F28" i="3"/>
  <c r="G44" i="3"/>
  <c r="G38" i="3"/>
  <c r="F38" i="3"/>
  <c r="F44" i="3"/>
  <c r="F40" i="8"/>
  <c r="E40" i="8"/>
  <c r="D40" i="8"/>
  <c r="F38" i="8"/>
  <c r="E38" i="8"/>
  <c r="D38" i="8"/>
  <c r="F37" i="8"/>
  <c r="E37" i="8"/>
  <c r="E36" i="8" s="1"/>
  <c r="D37" i="8"/>
  <c r="F36" i="8"/>
  <c r="D36" i="8"/>
  <c r="F34" i="8"/>
  <c r="E34" i="8"/>
  <c r="D34" i="8"/>
  <c r="F32" i="8"/>
  <c r="E32" i="8"/>
  <c r="D32" i="8"/>
  <c r="F31" i="8"/>
  <c r="E31" i="8"/>
  <c r="E30" i="8" s="1"/>
  <c r="D31" i="8"/>
  <c r="F30" i="8"/>
  <c r="D30" i="8"/>
  <c r="D29" i="8" s="1"/>
  <c r="E21" i="8"/>
  <c r="E19" i="8"/>
  <c r="E18" i="8"/>
  <c r="E17" i="8"/>
  <c r="E15" i="8"/>
  <c r="E13" i="8"/>
  <c r="E12" i="8"/>
  <c r="E11" i="8"/>
  <c r="D21" i="8"/>
  <c r="D19" i="8"/>
  <c r="D17" i="8"/>
  <c r="D15" i="8"/>
  <c r="D10" i="8" s="1"/>
  <c r="D13" i="8"/>
  <c r="D11" i="8"/>
  <c r="D12" i="8"/>
  <c r="D18" i="8"/>
  <c r="E11" i="5"/>
  <c r="E10" i="5" s="1"/>
  <c r="D10" i="5"/>
  <c r="D11" i="5"/>
  <c r="I63" i="7"/>
  <c r="H63" i="7"/>
  <c r="B11" i="8"/>
  <c r="B13" i="8"/>
  <c r="B15" i="8"/>
  <c r="B17" i="8"/>
  <c r="B19" i="8"/>
  <c r="B21" i="8"/>
  <c r="D37" i="3"/>
  <c r="D10" i="3"/>
  <c r="E38" i="3"/>
  <c r="F29" i="8" l="1"/>
  <c r="H37" i="3"/>
  <c r="J14" i="10"/>
  <c r="G37" i="3"/>
  <c r="F37" i="3"/>
  <c r="E10" i="8"/>
  <c r="E29" i="8"/>
  <c r="B10" i="8"/>
  <c r="I45" i="7"/>
  <c r="I10" i="7" s="1"/>
  <c r="H45" i="7"/>
  <c r="H10" i="7" s="1"/>
  <c r="I70" i="7"/>
  <c r="H70" i="7"/>
  <c r="I110" i="7"/>
  <c r="H110" i="7"/>
  <c r="E310" i="7"/>
  <c r="E309" i="7" s="1"/>
  <c r="E308" i="7" s="1"/>
  <c r="E307" i="7" s="1"/>
  <c r="E305" i="7"/>
  <c r="E304" i="7" s="1"/>
  <c r="E303" i="7" s="1"/>
  <c r="E301" i="7"/>
  <c r="E300" i="7" s="1"/>
  <c r="E299" i="7" s="1"/>
  <c r="E298" i="7" s="1"/>
  <c r="E264" i="7"/>
  <c r="E263" i="7" s="1"/>
  <c r="E265" i="7"/>
  <c r="E252" i="7"/>
  <c r="E254" i="7"/>
  <c r="E257" i="7"/>
  <c r="E260" i="7"/>
  <c r="E251" i="7" s="1"/>
  <c r="E250" i="7" s="1"/>
  <c r="E249" i="7" s="1"/>
  <c r="E222" i="7"/>
  <c r="E221" i="7" s="1"/>
  <c r="E224" i="7"/>
  <c r="G243" i="7"/>
  <c r="G242" i="7" s="1"/>
  <c r="E227" i="7"/>
  <c r="E230" i="7"/>
  <c r="E240" i="7"/>
  <c r="E239" i="7" s="1"/>
  <c r="E246" i="7"/>
  <c r="E245" i="7"/>
  <c r="E247" i="7"/>
  <c r="E243" i="7"/>
  <c r="E242" i="7" s="1"/>
  <c r="E174" i="7"/>
  <c r="E173" i="7" s="1"/>
  <c r="E171" i="7" s="1"/>
  <c r="E170" i="7" s="1"/>
  <c r="E177" i="7"/>
  <c r="E184" i="7"/>
  <c r="E194" i="7"/>
  <c r="E205" i="7"/>
  <c r="E204" i="7" s="1"/>
  <c r="E206" i="7"/>
  <c r="E212" i="7"/>
  <c r="E164" i="7"/>
  <c r="E163" i="7" s="1"/>
  <c r="E165" i="7"/>
  <c r="E150" i="7"/>
  <c r="E149" i="7" s="1"/>
  <c r="E148" i="7" s="1"/>
  <c r="E154" i="7"/>
  <c r="E160" i="7"/>
  <c r="E138" i="7"/>
  <c r="E137" i="7" s="1"/>
  <c r="E131" i="7" s="1"/>
  <c r="E145" i="7"/>
  <c r="E144" i="7" s="1"/>
  <c r="E146" i="7"/>
  <c r="E85" i="7"/>
  <c r="E84" i="7" s="1"/>
  <c r="E83" i="7" s="1"/>
  <c r="E86" i="7"/>
  <c r="E90" i="7"/>
  <c r="E93" i="7"/>
  <c r="E92" i="7" s="1"/>
  <c r="E101" i="7"/>
  <c r="E100" i="7" s="1"/>
  <c r="E99" i="7" s="1"/>
  <c r="E98" i="7" s="1"/>
  <c r="E103" i="7"/>
  <c r="E73" i="7"/>
  <c r="E72" i="7" s="1"/>
  <c r="E71" i="7" s="1"/>
  <c r="E70" i="7" s="1"/>
  <c r="E74" i="7"/>
  <c r="E76" i="7"/>
  <c r="E78" i="7"/>
  <c r="E80" i="7"/>
  <c r="E81" i="7"/>
  <c r="E67" i="7"/>
  <c r="E66" i="7" s="1"/>
  <c r="E65" i="7" s="1"/>
  <c r="E64" i="7" s="1"/>
  <c r="E63" i="7" s="1"/>
  <c r="E48" i="7"/>
  <c r="E47" i="7" s="1"/>
  <c r="E46" i="7" s="1"/>
  <c r="E45" i="7" s="1"/>
  <c r="E49" i="7"/>
  <c r="E53" i="7"/>
  <c r="E55" i="7"/>
  <c r="E58" i="7"/>
  <c r="E59" i="7"/>
  <c r="E61" i="7"/>
  <c r="I69" i="7" l="1"/>
  <c r="H69" i="7"/>
  <c r="H9" i="7" s="1"/>
  <c r="H7" i="7" s="1"/>
  <c r="H6" i="7" s="1"/>
  <c r="I9" i="7"/>
  <c r="I7" i="7" s="1"/>
  <c r="I6" i="7" s="1"/>
  <c r="E130" i="7"/>
  <c r="E226" i="7"/>
  <c r="E220" i="7" s="1"/>
  <c r="E219" i="7" s="1"/>
  <c r="E116" i="7"/>
  <c r="E113" i="7" s="1"/>
  <c r="E112" i="7" s="1"/>
  <c r="E111" i="7" s="1"/>
  <c r="E110" i="7" s="1"/>
  <c r="E114" i="7"/>
  <c r="E119" i="7"/>
  <c r="E118" i="7" s="1"/>
  <c r="E121" i="7"/>
  <c r="E296" i="7"/>
  <c r="E295" i="7" s="1"/>
  <c r="E294" i="7" s="1"/>
  <c r="E293" i="7" s="1"/>
  <c r="E280" i="7"/>
  <c r="E279" i="7" s="1"/>
  <c r="E278" i="7" s="1"/>
  <c r="E277" i="7" s="1"/>
  <c r="E316" i="7"/>
  <c r="E315" i="7" s="1"/>
  <c r="E318" i="7"/>
  <c r="E320" i="7"/>
  <c r="E323" i="7"/>
  <c r="E322" i="7" s="1"/>
  <c r="E328" i="7"/>
  <c r="E339" i="7"/>
  <c r="E336" i="7"/>
  <c r="E335" i="7" s="1"/>
  <c r="E333" i="7"/>
  <c r="E331" i="7"/>
  <c r="E329" i="7"/>
  <c r="E347" i="7"/>
  <c r="E346" i="7" s="1"/>
  <c r="E345" i="7" s="1"/>
  <c r="E344" i="7" s="1"/>
  <c r="E343" i="7" s="1"/>
  <c r="E342" i="7" s="1"/>
  <c r="E341" i="7" s="1"/>
  <c r="E69" i="7" l="1"/>
  <c r="E327" i="7"/>
  <c r="E326" i="7" s="1"/>
  <c r="E314" i="7"/>
  <c r="E313" i="7" s="1"/>
  <c r="E312" i="7" s="1"/>
  <c r="E39" i="7"/>
  <c r="E26" i="7"/>
  <c r="E19" i="7"/>
  <c r="E15" i="7"/>
  <c r="G347" i="7"/>
  <c r="G346" i="7" s="1"/>
  <c r="G345" i="7" s="1"/>
  <c r="G344" i="7" s="1"/>
  <c r="G343" i="7" s="1"/>
  <c r="G342" i="7" s="1"/>
  <c r="G341" i="7" s="1"/>
  <c r="G217" i="7"/>
  <c r="G216" i="7" s="1"/>
  <c r="G215" i="7" s="1"/>
  <c r="G214" i="7" s="1"/>
  <c r="G336" i="7"/>
  <c r="G339" i="7"/>
  <c r="G335" i="7" s="1"/>
  <c r="G333" i="7"/>
  <c r="G331" i="7"/>
  <c r="G329" i="7"/>
  <c r="G323" i="7"/>
  <c r="G322" i="7" s="1"/>
  <c r="G320" i="7"/>
  <c r="G318" i="7"/>
  <c r="G316" i="7"/>
  <c r="G114" i="7"/>
  <c r="G116" i="7"/>
  <c r="G121" i="7"/>
  <c r="G124" i="7"/>
  <c r="G128" i="7"/>
  <c r="G74" i="7"/>
  <c r="G76" i="7"/>
  <c r="G78" i="7"/>
  <c r="G81" i="7"/>
  <c r="G80" i="7" s="1"/>
  <c r="G73" i="7" l="1"/>
  <c r="G72" i="7" s="1"/>
  <c r="G71" i="7" s="1"/>
  <c r="E14" i="7"/>
  <c r="E13" i="7" s="1"/>
  <c r="E12" i="7" s="1"/>
  <c r="E11" i="7" s="1"/>
  <c r="E10" i="7" s="1"/>
  <c r="E9" i="7" s="1"/>
  <c r="E7" i="7" s="1"/>
  <c r="E6" i="7" s="1"/>
  <c r="G118" i="7"/>
  <c r="G315" i="7"/>
  <c r="G314" i="7" s="1"/>
  <c r="G313" i="7" s="1"/>
  <c r="G328" i="7"/>
  <c r="G327" i="7" s="1"/>
  <c r="G326" i="7" s="1"/>
  <c r="G113" i="7"/>
  <c r="G112" i="7"/>
  <c r="G111" i="7" s="1"/>
  <c r="F65" i="7"/>
  <c r="G67" i="7"/>
  <c r="G66" i="7" s="1"/>
  <c r="G65" i="7" s="1"/>
  <c r="G64" i="7" s="1"/>
  <c r="G63" i="7" s="1"/>
  <c r="G15" i="7"/>
  <c r="G19" i="7"/>
  <c r="G26" i="7"/>
  <c r="G39" i="7"/>
  <c r="G312" i="7" l="1"/>
  <c r="G14" i="7"/>
  <c r="G13" i="7" s="1"/>
  <c r="G12" i="7" s="1"/>
  <c r="G11" i="7" s="1"/>
  <c r="G280" i="7" l="1"/>
  <c r="G279" i="7" s="1"/>
  <c r="G278" i="7" s="1"/>
  <c r="G285" i="7"/>
  <c r="G284" i="7" s="1"/>
  <c r="G166" i="7"/>
  <c r="G165" i="7" s="1"/>
  <c r="G164" i="7" s="1"/>
  <c r="G163" i="7" s="1"/>
  <c r="G301" i="7"/>
  <c r="G300" i="7" s="1"/>
  <c r="G299" i="7" s="1"/>
  <c r="G305" i="7"/>
  <c r="G304" i="7" s="1"/>
  <c r="G303" i="7" s="1"/>
  <c r="G296" i="7"/>
  <c r="G295" i="7" s="1"/>
  <c r="G294" i="7" s="1"/>
  <c r="G293" i="7" s="1"/>
  <c r="G160" i="7"/>
  <c r="G158" i="7"/>
  <c r="G154" i="7"/>
  <c r="G151" i="7"/>
  <c r="G90" i="7"/>
  <c r="G88" i="7"/>
  <c r="G86" i="7"/>
  <c r="G93" i="7"/>
  <c r="G95" i="7"/>
  <c r="G174" i="7"/>
  <c r="G177" i="7"/>
  <c r="G184" i="7"/>
  <c r="G194" i="7"/>
  <c r="G206" i="7"/>
  <c r="G212" i="7"/>
  <c r="G202" i="7"/>
  <c r="G201" i="7" s="1"/>
  <c r="F204" i="7"/>
  <c r="G146" i="7"/>
  <c r="G145" i="7" s="1"/>
  <c r="G144" i="7" s="1"/>
  <c r="G135" i="7"/>
  <c r="G133" i="7"/>
  <c r="G138" i="7"/>
  <c r="G141" i="7"/>
  <c r="G101" i="7"/>
  <c r="G103" i="7"/>
  <c r="G105" i="7"/>
  <c r="G108" i="7"/>
  <c r="G107" i="7" s="1"/>
  <c r="G252" i="7"/>
  <c r="G254" i="7"/>
  <c r="G257" i="7"/>
  <c r="G260" i="7"/>
  <c r="G230" i="7"/>
  <c r="G224" i="7"/>
  <c r="G222" i="7"/>
  <c r="G221" i="7" s="1"/>
  <c r="G227" i="7"/>
  <c r="G233" i="7"/>
  <c r="G237" i="7"/>
  <c r="G240" i="7"/>
  <c r="G239" i="7" s="1"/>
  <c r="G247" i="7"/>
  <c r="G246" i="7" s="1"/>
  <c r="G245" i="7" s="1"/>
  <c r="G55" i="7"/>
  <c r="G53" i="7"/>
  <c r="G49" i="7"/>
  <c r="G61" i="7"/>
  <c r="G59" i="7"/>
  <c r="G277" i="7" l="1"/>
  <c r="G298" i="7"/>
  <c r="G150" i="7"/>
  <c r="G149" i="7" s="1"/>
  <c r="G148" i="7" s="1"/>
  <c r="G132" i="7"/>
  <c r="G173" i="7"/>
  <c r="G137" i="7"/>
  <c r="G131" i="7" s="1"/>
  <c r="G130" i="7" s="1"/>
  <c r="G205" i="7"/>
  <c r="G204" i="7" s="1"/>
  <c r="G85" i="7"/>
  <c r="G171" i="7"/>
  <c r="G58" i="7"/>
  <c r="G92" i="7"/>
  <c r="G226" i="7"/>
  <c r="G100" i="7"/>
  <c r="G99" i="7" s="1"/>
  <c r="G98" i="7" s="1"/>
  <c r="G251" i="7"/>
  <c r="G250" i="7" s="1"/>
  <c r="G249" i="7" s="1"/>
  <c r="G48" i="7"/>
  <c r="G11" i="10"/>
  <c r="G8" i="10"/>
  <c r="G14" i="10" s="1"/>
  <c r="G219" i="7" l="1"/>
  <c r="G110" i="7" s="1"/>
  <c r="G220" i="7"/>
  <c r="G170" i="7"/>
  <c r="G47" i="7"/>
  <c r="G46" i="7" s="1"/>
  <c r="G45" i="7" s="1"/>
  <c r="G10" i="7" s="1"/>
  <c r="G84" i="7"/>
  <c r="G83" i="7" s="1"/>
  <c r="G70" i="7" s="1"/>
  <c r="G69" i="7" s="1"/>
  <c r="F345" i="7"/>
  <c r="F344" i="7" s="1"/>
  <c r="F343" i="7" s="1"/>
  <c r="F342" i="7" s="1"/>
  <c r="F341" i="7" s="1"/>
  <c r="F327" i="7"/>
  <c r="F326" i="7" s="1"/>
  <c r="F314" i="7"/>
  <c r="F313" i="7" s="1"/>
  <c r="F308" i="7"/>
  <c r="F307" i="7" s="1"/>
  <c r="F303" i="7"/>
  <c r="F299" i="7"/>
  <c r="F294" i="7"/>
  <c r="F293" i="7" s="1"/>
  <c r="F289" i="7"/>
  <c r="F288" i="7" s="1"/>
  <c r="F284" i="7"/>
  <c r="F278" i="7"/>
  <c r="F264" i="7"/>
  <c r="F263" i="7" s="1"/>
  <c r="F250" i="7"/>
  <c r="F249" i="7" s="1"/>
  <c r="F245" i="7"/>
  <c r="F220" i="7"/>
  <c r="F214" i="7"/>
  <c r="F171" i="7"/>
  <c r="F170" i="7" s="1"/>
  <c r="F164" i="7"/>
  <c r="F163" i="7" s="1"/>
  <c r="F149" i="7"/>
  <c r="F148" i="7" s="1"/>
  <c r="F144" i="7"/>
  <c r="F131" i="7"/>
  <c r="F112" i="7"/>
  <c r="F111" i="7" s="1"/>
  <c r="F99" i="7"/>
  <c r="F98" i="7" s="1"/>
  <c r="F84" i="7"/>
  <c r="F83" i="7" s="1"/>
  <c r="F72" i="7"/>
  <c r="F71" i="7" s="1"/>
  <c r="F64" i="7"/>
  <c r="F63" i="7" s="1"/>
  <c r="F47" i="7"/>
  <c r="F13" i="7"/>
  <c r="F12" i="7" s="1"/>
  <c r="F11" i="7" s="1"/>
  <c r="C13" i="5"/>
  <c r="C11" i="5" s="1"/>
  <c r="C10" i="5" s="1"/>
  <c r="C40" i="8"/>
  <c r="C38" i="8"/>
  <c r="C36" i="8"/>
  <c r="C34" i="8"/>
  <c r="C32" i="8"/>
  <c r="C30" i="8"/>
  <c r="C29" i="8" s="1"/>
  <c r="C21" i="8"/>
  <c r="C20" i="8"/>
  <c r="C19" i="8" s="1"/>
  <c r="C18" i="8"/>
  <c r="C17" i="8" s="1"/>
  <c r="C16" i="8"/>
  <c r="C15" i="8" s="1"/>
  <c r="C13" i="8"/>
  <c r="C11" i="8"/>
  <c r="E44" i="3"/>
  <c r="E37" i="3" s="1"/>
  <c r="E28" i="3"/>
  <c r="G9" i="7" l="1"/>
  <c r="G7" i="7" s="1"/>
  <c r="G6" i="7" s="1"/>
  <c r="E10" i="3"/>
  <c r="F45" i="7"/>
  <c r="F46" i="7"/>
  <c r="F298" i="7"/>
  <c r="F130" i="7"/>
  <c r="F10" i="7"/>
  <c r="F219" i="7"/>
  <c r="F277" i="7"/>
  <c r="F70" i="7"/>
  <c r="F312" i="7"/>
  <c r="C10" i="8"/>
  <c r="F110" i="7" l="1"/>
  <c r="F69" i="7" s="1"/>
  <c r="F37" i="10"/>
  <c r="G34" i="10" s="1"/>
  <c r="G37" i="10" s="1"/>
  <c r="H34" i="10" s="1"/>
  <c r="H37" i="10" s="1"/>
  <c r="I34" i="10" s="1"/>
  <c r="I37" i="10" s="1"/>
  <c r="J34" i="10" s="1"/>
  <c r="J37" i="10" s="1"/>
  <c r="J21" i="10"/>
  <c r="I21" i="10"/>
  <c r="H21" i="10"/>
  <c r="G21" i="10"/>
  <c r="F21" i="10"/>
  <c r="H11" i="10"/>
  <c r="F11" i="10"/>
  <c r="H8" i="10"/>
  <c r="F8" i="10"/>
  <c r="H14" i="10" l="1"/>
  <c r="H22" i="10" s="1"/>
  <c r="H28" i="10" s="1"/>
  <c r="H29" i="10" s="1"/>
  <c r="F9" i="7"/>
  <c r="F7" i="7" s="1"/>
  <c r="F6" i="7" s="1"/>
  <c r="F14" i="10"/>
  <c r="I22" i="10"/>
  <c r="I29" i="10" s="1"/>
  <c r="J22" i="10"/>
  <c r="J28" i="10" s="1"/>
  <c r="J29" i="10" s="1"/>
  <c r="F22" i="10"/>
  <c r="F28" i="10" s="1"/>
  <c r="F29" i="10" s="1"/>
  <c r="G22" i="10"/>
  <c r="G28" i="10" s="1"/>
  <c r="G29" i="10" s="1"/>
</calcChain>
</file>

<file path=xl/sharedStrings.xml><?xml version="1.0" encoding="utf-8"?>
<sst xmlns="http://schemas.openxmlformats.org/spreadsheetml/2006/main" count="709" uniqueCount="282">
  <si>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</si>
  <si>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</si>
  <si>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</si>
  <si>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</si>
  <si>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</si>
  <si>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</si>
  <si>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</si>
  <si>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</si>
  <si>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Prihodi od prodaje nefinancijske imovine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</si>
  <si>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</si>
  <si>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</si>
  <si>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</si>
  <si>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</si>
  <si>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</si>
  <si>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04 Ekonomski poslovi</t>
  </si>
  <si>
    <t>041 Opći ekonomski, trgovački i poslovi vezani uz rad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</si>
  <si>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</si>
  <si>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</si>
  <si>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</si>
  <si>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</si>
  <si>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</si>
  <si>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</si>
  <si>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</si>
  <si>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</si>
  <si>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</si>
  <si>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</si>
  <si>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</si>
  <si>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Projekcija 
za 2025.</t>
  </si>
  <si>
    <t>Prihodi od prodaje proizvedene dugotrajne imovine</t>
  </si>
  <si>
    <t>Prihodi iz nadležnog proračuna i od HZZO-a temeljem ugovornih obveza</t>
  </si>
  <si>
    <t>Rashodi za nabavu proizvedene dugotrajne imovine</t>
  </si>
  <si>
    <t>Naziv</t>
  </si>
  <si>
    <t>Plan za 2024.</t>
  </si>
  <si>
    <t>Projekcija 
za 2026.</t>
  </si>
  <si>
    <t>Izvršenje 2022.</t>
  </si>
  <si>
    <t>Plan 2023.</t>
  </si>
  <si>
    <t>EUR</t>
  </si>
  <si>
    <t>* Napomena: Iznosi u stupcima Izvršenje 2022. preračunavaju se iz kuna u eure prema fiksnom tečaju konverzije (1 EUR=7,53450 kuna) i po pravilima za preračunavanje i zaokruživanje.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</si>
  <si>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</si>
  <si>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</si>
  <si>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</si>
  <si>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</si>
  <si>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</si>
  <si>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</si>
  <si>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Projekcija proračuna
za 2026.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</si>
  <si>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</si>
  <si>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</si>
  <si>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</si>
  <si>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</si>
  <si>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</si>
  <si>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5 Pomoći</t>
  </si>
  <si>
    <t>4 Prihodi za posebne namjene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</si>
  <si>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</si>
  <si>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</si>
  <si>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</si>
  <si>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</si>
  <si>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</si>
  <si>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</si>
  <si>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</si>
  <si>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</si>
  <si>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</si>
  <si>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</si>
  <si>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</si>
  <si>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</si>
  <si>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</si>
  <si>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</si>
  <si>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</si>
  <si>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</si>
  <si>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</si>
  <si>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</si>
  <si>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</si>
  <si>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Pomoći iz Inozemstva i od subjekata unutar općeg proračuna</t>
  </si>
  <si>
    <t>Prihodi od upravnih i administrativnih pristojbi, pristojbi po posebnim propisima i naknada</t>
  </si>
  <si>
    <t>Prihodi od prodaje proizvoda i robe te prženih usluga i prihodi od donacija te povrati po protestiranim jamstvima</t>
  </si>
  <si>
    <t>Izvršenje 2023.</t>
  </si>
  <si>
    <t>Plan 2024.</t>
  </si>
  <si>
    <t>Plan za 2025.</t>
  </si>
  <si>
    <t>Projekcija 
za 2027.</t>
  </si>
  <si>
    <t>FINANCIJSKI PLAN PRORAČUNSKOG KORISNIKA JEDINICE LOKALNE I PODRUČNE (REGIONALNE) SAMOUPRAVE 
ZA 2025. I PROJEKCIJA ZA 2026. I 2027. GODINU</t>
  </si>
  <si>
    <t>Financijski rashodi</t>
  </si>
  <si>
    <t>Naknade građanima i kućanstvima na temelju osiguranja i druge naknade</t>
  </si>
  <si>
    <t xml:space="preserve">   11 Opći prihodi i primici</t>
  </si>
  <si>
    <t xml:space="preserve">  41 Prihodi za posebne namjene</t>
  </si>
  <si>
    <t xml:space="preserve">  51 Tekuće pomoći iz proračuna</t>
  </si>
  <si>
    <t>6 Donacije</t>
  </si>
  <si>
    <t xml:space="preserve">  61 Donacije</t>
  </si>
  <si>
    <t>7 Prihodi od prodaje ili zamj.nef. Imovine o nakn. Št. Nas. Osig.</t>
  </si>
  <si>
    <t xml:space="preserve">  71 Prihodi od prodaje ili zamj imovine...</t>
  </si>
  <si>
    <t>09 Obrazovanje</t>
  </si>
  <si>
    <t>091 Predškolsko i osnovno obrazovanje</t>
  </si>
  <si>
    <t>096 Dodatne usuge u obrazovanju</t>
  </si>
  <si>
    <t>Razdjel 600</t>
  </si>
  <si>
    <t>UPRAVNI ODJEL ZA DRUŠTVENE DJELATNOSTI, MLADE I SPORT</t>
  </si>
  <si>
    <t>Glava 60002</t>
  </si>
  <si>
    <t>OSNOVNE ŠKOLE</t>
  </si>
  <si>
    <t>Glavni program A12</t>
  </si>
  <si>
    <t>OBRAZOVANJE</t>
  </si>
  <si>
    <t>Program 4002</t>
  </si>
  <si>
    <t>Obrazovanje do standarda</t>
  </si>
  <si>
    <t>Aktivnost A402001</t>
  </si>
  <si>
    <t>Decentralizirane funkcije osnovnoškolskog obrazovanja</t>
  </si>
  <si>
    <t>Izvor financiranja 5.1.102</t>
  </si>
  <si>
    <t>DECENTRALIZIRANA SREDSTVA ŠKOLE</t>
  </si>
  <si>
    <t>321</t>
  </si>
  <si>
    <t>Naknade troškova zaposlenima</t>
  </si>
  <si>
    <t>3211</t>
  </si>
  <si>
    <t>Službena putovanja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</si>
  <si>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</si>
  <si>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</si>
  <si>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</si>
  <si>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</si>
  <si>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</si>
  <si>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</si>
  <si>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</si>
  <si>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</si>
  <si>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3222</t>
  </si>
  <si>
    <t>Materijal i sirovine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</si>
  <si>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</si>
  <si>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</si>
  <si>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</si>
  <si>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</si>
  <si>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</si>
  <si>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</si>
  <si>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</si>
  <si>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</si>
  <si>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</si>
  <si>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</si>
  <si>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</si>
  <si>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</si>
  <si>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Prijevoz učenika</t>
  </si>
  <si>
    <t>3232</t>
  </si>
  <si>
    <t>Usluge tekućeg i investicijskog održavanja</t>
  </si>
  <si>
    <t>Usluge tekućeg i investicijskog održavanja-hitne intervencije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</si>
  <si>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</si>
  <si>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</si>
  <si>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</si>
  <si>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</si>
  <si>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</si>
  <si>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</si>
  <si>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</si>
  <si>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 - sistematski pregledi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</si>
  <si>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</si>
  <si>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</si>
  <si>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</si>
  <si>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</si>
  <si>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</si>
  <si>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</si>
  <si>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</si>
  <si>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329</t>
  </si>
  <si>
    <t>Ostali nespomenuti rashodi poslovanja</t>
  </si>
  <si>
    <t>3292</t>
  </si>
  <si>
    <t>Premije osiguranja</t>
  </si>
  <si>
    <t>3293</t>
  </si>
  <si>
    <t>Reprezentacija</t>
  </si>
  <si>
    <t>3294</t>
  </si>
  <si>
    <t>Članarine</t>
  </si>
  <si>
    <t>3295</t>
  </si>
  <si>
    <t>Pristojbe i naknade</t>
  </si>
  <si>
    <t>3299</t>
  </si>
  <si>
    <t>Aktivnost A402002</t>
  </si>
  <si>
    <t>Administrativno, tehničko i stručno osoblje</t>
  </si>
  <si>
    <t>Izvor financiranja 5.1.105</t>
  </si>
  <si>
    <t>POMOĆI IZ DR. PRORAČUNA ZA OŠ VIDIKOVAC</t>
  </si>
  <si>
    <t>Plaće</t>
  </si>
  <si>
    <t>Plaće za redovan rad</t>
  </si>
  <si>
    <t>Prekovremeni rad</t>
  </si>
  <si>
    <t>Posebni uvjeti rada</t>
  </si>
  <si>
    <t>Ostali rashodi za zaposlene</t>
  </si>
  <si>
    <t>Doprinosi na plaće</t>
  </si>
  <si>
    <t>Doprinosi za zdravstv. osig.</t>
  </si>
  <si>
    <t>Doprinosi za ovezno osig. u slučaju nezaposl.</t>
  </si>
  <si>
    <t>Naknade za prijevoz,rad na terenu i odvojeni život</t>
  </si>
  <si>
    <t>Kapitalni projekt K402001</t>
  </si>
  <si>
    <t>Knjige</t>
  </si>
  <si>
    <t>Program 4003</t>
  </si>
  <si>
    <t>Obrazovanje iznad standarda</t>
  </si>
  <si>
    <t>Aktivnost A403002</t>
  </si>
  <si>
    <t>Produženi boravak u osnovnim školama</t>
  </si>
  <si>
    <t>Izvor financiranja 1.1.01</t>
  </si>
  <si>
    <t>OPĆI PRIHODI I PRIMICI</t>
  </si>
  <si>
    <t>Doprinosi za zdravstv.osig.</t>
  </si>
  <si>
    <t>Nakn.za prijevoz,za rad na terenu i odvojeni život</t>
  </si>
  <si>
    <t>Izvor financiranja 4.1.32</t>
  </si>
  <si>
    <t>PRIHODI OD SUFINANCIRANJA CIJENE USLUGA OŠ VIDIKOVAC</t>
  </si>
  <si>
    <t>Uredski materijal i ostali mat.</t>
  </si>
  <si>
    <t>Izvor financiranja 5.1.81</t>
  </si>
  <si>
    <t>POMOĆI IZ OPĆ. PR. ZA OŠ VIDIKOVAC</t>
  </si>
  <si>
    <t>Aktivnost A403005</t>
  </si>
  <si>
    <t>Redovni program odgoja i obrazovanja</t>
  </si>
  <si>
    <t>Rashodi za meterijal i energiju</t>
  </si>
  <si>
    <t>Intelektualne i osobne usl.</t>
  </si>
  <si>
    <t>Ostali nespomenuti rashodi</t>
  </si>
  <si>
    <t>Izvor financiranja 3.1.31</t>
  </si>
  <si>
    <t xml:space="preserve">PRIHODI OD PRUŽENIH USLUGA </t>
  </si>
  <si>
    <t>Postrojenja i oprema</t>
  </si>
  <si>
    <t>Uredska oprema i namještaj</t>
  </si>
  <si>
    <t>Izvor financiranja 3.1.50</t>
  </si>
  <si>
    <t>OSTALI PRIHODI OŠ VIDIKOVAC</t>
  </si>
  <si>
    <t>Izvor financiranja 3.1.71</t>
  </si>
  <si>
    <t>PRIHODI OD PRODAJE PROIZVODA - ZADRUGA SVEVID</t>
  </si>
  <si>
    <t>Sitni nventar i autogume</t>
  </si>
  <si>
    <t>PRIHODI OD SUFINACIRANJA CIJENE USLUGA OŠ VIDIKOVAC</t>
  </si>
  <si>
    <t>3296</t>
  </si>
  <si>
    <t>Troškovi sudskih postupaka</t>
  </si>
  <si>
    <t>Zatezne kamate</t>
  </si>
  <si>
    <t>Ostali financijski rashodi</t>
  </si>
  <si>
    <t>422</t>
  </si>
  <si>
    <t>4221</t>
  </si>
  <si>
    <t>4222</t>
  </si>
  <si>
    <t>Komunikacijska oprema</t>
  </si>
  <si>
    <t>4223</t>
  </si>
  <si>
    <t>Oprema za održavanje i zaštitu</t>
  </si>
  <si>
    <t>4226</t>
  </si>
  <si>
    <t>Sportska i glazbena oprema</t>
  </si>
  <si>
    <t>4227</t>
  </si>
  <si>
    <t>Uređaji, strojevi i oprema za ostale namjene</t>
  </si>
  <si>
    <t>424</t>
  </si>
  <si>
    <t>Knjige, umjetnička djela i ostale izložbene vrijednosti</t>
  </si>
  <si>
    <t>4241</t>
  </si>
  <si>
    <t>Izvor financiranja 4.1.85</t>
  </si>
  <si>
    <t>PRIHODI OD SUFINACIRANJA CIJENE USLUGA - VIŠAK KORISNICI</t>
  </si>
  <si>
    <t>POMOĆI IZ DRŽAVNOG PRORAČUNA ZA OŠ VIDIKOVAC</t>
  </si>
  <si>
    <t>311</t>
  </si>
  <si>
    <t>Plaće (Bruto)</t>
  </si>
  <si>
    <t>3111</t>
  </si>
  <si>
    <t>372</t>
  </si>
  <si>
    <t>Ostale naknade građanima i kućanstvima iz proračuna</t>
  </si>
  <si>
    <t>3722</t>
  </si>
  <si>
    <t>Naknade građanima i kućanstvima u naravi</t>
  </si>
  <si>
    <t>Izvor financiranja 5.1.106</t>
  </si>
  <si>
    <t>POMOĆI IZ ŽUPANIJSKOG PRORAČUNA ZA OŠ VIDIKOVAC</t>
  </si>
  <si>
    <t>3291</t>
  </si>
  <si>
    <t>Naknade za rad predstavničkih i izvršnih tijela, povjerenstava i slično</t>
  </si>
  <si>
    <t>Izvor financiranja 5.1.185</t>
  </si>
  <si>
    <t xml:space="preserve">POMOĆI IZ DRŽAVNOG PRORAČUNA-VIŠAK </t>
  </si>
  <si>
    <t>Izvor financiranja 6.1.18</t>
  </si>
  <si>
    <t>DONACIJE OŠ VIDIKOVAC</t>
  </si>
  <si>
    <t>Izvor financiranja 6.1.41</t>
  </si>
  <si>
    <t xml:space="preserve">DONACIJE-VIŠAK </t>
  </si>
  <si>
    <t>Izvor financiranja 7.1.20</t>
  </si>
  <si>
    <t>PRIHODI OD PRODAJE STANOVA OŠ VIDIKOVAC</t>
  </si>
  <si>
    <t>Izvor financiranja 7.1.25</t>
  </si>
  <si>
    <t>PRIHODI OD NAKNADA ŠTETA S OSNOVA OSIGURANJA OŠ VIDIKOVAC</t>
  </si>
  <si>
    <t>Izvor financiranja 7.1.41</t>
  </si>
  <si>
    <t>PRIHODI OD PRODAJE OŠ VIDIKOVAC</t>
  </si>
  <si>
    <t>Tekući projekt T403012</t>
  </si>
  <si>
    <t>Pomoćnici u nastavi</t>
  </si>
  <si>
    <t>312</t>
  </si>
  <si>
    <t>3121</t>
  </si>
  <si>
    <t>313</t>
  </si>
  <si>
    <t>3132</t>
  </si>
  <si>
    <t>Doprinosi za obvezno zdravstveno osiguranje</t>
  </si>
  <si>
    <t>3212</t>
  </si>
  <si>
    <t>Naknade za prijevoz, za rad na terenu i odvojeni život</t>
  </si>
  <si>
    <t>Izvor financiranja 5.1.149</t>
  </si>
  <si>
    <t>POMOĆI ZA PROJEKT ZAJEDNO DO ZNANJA</t>
  </si>
  <si>
    <t>Glavni program A16</t>
  </si>
  <si>
    <t>SOCIJALNA SKRB</t>
  </si>
  <si>
    <t>Program 4007</t>
  </si>
  <si>
    <t>Socijalna skrb</t>
  </si>
  <si>
    <t>Aktivnost A407001</t>
  </si>
  <si>
    <t>Pomoć socijalno ugroženoj kategoriji građana</t>
  </si>
  <si>
    <t>Izvršenje 2023.*</t>
  </si>
  <si>
    <t>Proračun za 2025.</t>
  </si>
  <si>
    <t>Projekcija proračuna
za 2027.</t>
  </si>
  <si>
    <t>Tekuće donacije u naravi</t>
  </si>
  <si>
    <t>Ostali rashodi</t>
  </si>
  <si>
    <t>Tekuće donacije</t>
  </si>
  <si>
    <t>Prihodi od pruženih usluga</t>
  </si>
  <si>
    <t>Prihodi od prodanih proizvoda</t>
  </si>
  <si>
    <t>Tekuće donacije od fizičkih osoba</t>
  </si>
  <si>
    <t>Tekuće donacije od trgovačkih društava</t>
  </si>
  <si>
    <t>Prihodi iz nadležnog proračuna za financiranje rashoda poslovanja</t>
  </si>
  <si>
    <t>Prihodi iz nadležnog proračuna za financiranje rashoda za nabavu nefinancijske imovine</t>
  </si>
  <si>
    <t>Stambeni objekti za zaposlene</t>
  </si>
  <si>
    <t>Ostali nespomenuti prihodi po posebnim propisima</t>
  </si>
  <si>
    <t>Sufinanciranje cijene usluge, participacije i sl.</t>
  </si>
  <si>
    <t>Tekuće pomoći iz državnog proračuna</t>
  </si>
  <si>
    <t>Kapitalne pomoći iz državnog proračuna</t>
  </si>
  <si>
    <t>Tekuće pomoći iz županijskog i proračuna općina</t>
  </si>
  <si>
    <t>Prihodi s naslova osiguranja, refundacije štete i totalne štete</t>
  </si>
  <si>
    <t>Uredski namještaj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</si>
</sst>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1A]#,##0.00;\-\ #,##0.00"/>
  </numFmts>
  <fonts count="2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i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CC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1" fillId="0" borderId="0"/>
  </cellStyleXfs>
  <cellXfs count="272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3" fontId="6" fillId="0" borderId="3" xfId="0" applyNumberFormat="1" applyFont="1" applyBorder="1" applyAlignment="1">
      <alignment horizontal="right"/>
    </xf>
    <xf numFmtId="3" fontId="6" fillId="3" borderId="1" xfId="0" quotePrefix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16" fillId="2" borderId="4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Font="1" applyFill="1" applyBorder="1" applyAlignment="1">
      <alignment vertical="center"/>
    </xf>
    <xf numFmtId="3" fontId="6" fillId="0" borderId="3" xfId="0" applyNumberFormat="1" applyFont="1" applyBorder="1" applyAlignment="1">
      <alignment horizontal="right" wrapText="1"/>
    </xf>
    <xf numFmtId="3" fontId="9" fillId="4" borderId="1" xfId="0" quotePrefix="1" applyNumberFormat="1" applyFont="1" applyFill="1" applyBorder="1" applyAlignment="1">
      <alignment horizontal="right"/>
    </xf>
    <xf numFmtId="3" fontId="9" fillId="4" borderId="3" xfId="0" applyNumberFormat="1" applyFont="1" applyFill="1" applyBorder="1" applyAlignment="1">
      <alignment horizontal="right" wrapText="1"/>
    </xf>
    <xf numFmtId="3" fontId="9" fillId="3" borderId="1" xfId="0" quotePrefix="1" applyNumberFormat="1" applyFont="1" applyFill="1" applyBorder="1" applyAlignment="1">
      <alignment horizontal="right"/>
    </xf>
    <xf numFmtId="3" fontId="9" fillId="3" borderId="3" xfId="0" quotePrefix="1" applyNumberFormat="1" applyFont="1" applyFill="1" applyBorder="1" applyAlignment="1">
      <alignment horizontal="right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wrapText="1"/>
    </xf>
    <xf numFmtId="0" fontId="19" fillId="0" borderId="0" xfId="0" quotePrefix="1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7" fillId="0" borderId="0" xfId="0" applyFont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Font="1" applyBorder="1" applyAlignment="1">
      <alignment horizontal="left"/>
    </xf>
    <xf numFmtId="3" fontId="6" fillId="3" borderId="3" xfId="0" quotePrefix="1" applyNumberFormat="1" applyFont="1" applyFill="1" applyBorder="1" applyAlignment="1">
      <alignment horizontal="right"/>
    </xf>
    <xf numFmtId="0" fontId="16" fillId="2" borderId="1" xfId="0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9" fillId="5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 wrapText="1" shrinkToFit="1"/>
    </xf>
    <xf numFmtId="0" fontId="9" fillId="5" borderId="3" xfId="0" applyFont="1" applyFill="1" applyBorder="1" applyAlignment="1">
      <alignment horizontal="left" vertical="center"/>
    </xf>
    <xf numFmtId="0" fontId="9" fillId="5" borderId="3" xfId="0" applyFont="1" applyFill="1" applyBorder="1" applyAlignment="1">
      <alignment vertical="center" wrapText="1"/>
    </xf>
    <xf numFmtId="0" fontId="7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vertical="center" wrapText="1"/>
    </xf>
    <xf numFmtId="0" fontId="0" fillId="0" borderId="3" xfId="0" applyBorder="1"/>
    <xf numFmtId="0" fontId="7" fillId="2" borderId="3" xfId="0" quotePrefix="1" applyFont="1" applyFill="1" applyBorder="1" applyAlignment="1">
      <alignment horizontal="left" vertical="center" wrapText="1"/>
    </xf>
    <xf numFmtId="0" fontId="8" fillId="2" borderId="0" xfId="0" quotePrefix="1" applyFont="1" applyFill="1" applyAlignment="1">
      <alignment horizontal="left" vertical="center"/>
    </xf>
    <xf numFmtId="0" fontId="6" fillId="5" borderId="3" xfId="0" applyFont="1" applyFill="1" applyBorder="1" applyAlignment="1">
      <alignment horizontal="left" vertical="center" wrapText="1"/>
    </xf>
    <xf numFmtId="4" fontId="6" fillId="5" borderId="3" xfId="0" applyNumberFormat="1" applyFont="1" applyFill="1" applyBorder="1" applyAlignment="1">
      <alignment horizontal="right" vertical="center" wrapText="1"/>
    </xf>
    <xf numFmtId="4" fontId="3" fillId="5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0" fillId="5" borderId="3" xfId="0" applyNumberFormat="1" applyFill="1" applyBorder="1"/>
    <xf numFmtId="4" fontId="0" fillId="0" borderId="0" xfId="0" applyNumberFormat="1"/>
    <xf numFmtId="0" fontId="8" fillId="2" borderId="3" xfId="0" applyFont="1" applyFill="1" applyBorder="1" applyAlignment="1">
      <alignment horizontal="left" vertical="center"/>
    </xf>
    <xf numFmtId="4" fontId="6" fillId="5" borderId="3" xfId="0" applyNumberFormat="1" applyFont="1" applyFill="1" applyBorder="1" applyAlignment="1">
      <alignment horizontal="right"/>
    </xf>
    <xf numFmtId="4" fontId="3" fillId="0" borderId="3" xfId="0" applyNumberFormat="1" applyFont="1" applyBorder="1" applyAlignment="1">
      <alignment horizontal="right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6" borderId="4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16" fillId="7" borderId="4" xfId="0" applyFont="1" applyFill="1" applyBorder="1" applyAlignment="1">
      <alignment horizontal="left" vertical="center" wrapText="1"/>
    </xf>
    <xf numFmtId="0" fontId="24" fillId="0" borderId="4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4" fillId="0" borderId="4" xfId="0" applyFont="1" applyBorder="1"/>
    <xf numFmtId="0" fontId="16" fillId="2" borderId="1" xfId="0" applyFont="1" applyFill="1" applyBorder="1" applyAlignment="1">
      <alignment horizontal="left" vertical="center" wrapText="1" indent="1"/>
    </xf>
    <xf numFmtId="0" fontId="16" fillId="2" borderId="2" xfId="0" applyFont="1" applyFill="1" applyBorder="1" applyAlignment="1">
      <alignment horizontal="left" vertical="center" wrapText="1" indent="1"/>
    </xf>
    <xf numFmtId="0" fontId="16" fillId="2" borderId="4" xfId="0" applyFont="1" applyFill="1" applyBorder="1" applyAlignment="1">
      <alignment horizontal="left" vertical="center" wrapText="1" indent="1"/>
    </xf>
    <xf numFmtId="0" fontId="16" fillId="2" borderId="6" xfId="0" applyFont="1" applyFill="1" applyBorder="1" applyAlignment="1">
      <alignment horizontal="left" vertical="center" wrapText="1" indent="1"/>
    </xf>
    <xf numFmtId="0" fontId="16" fillId="2" borderId="7" xfId="0" applyFont="1" applyFill="1" applyBorder="1" applyAlignment="1">
      <alignment horizontal="left" vertical="center" wrapText="1" indent="1"/>
    </xf>
    <xf numFmtId="0" fontId="24" fillId="0" borderId="1" xfId="0" applyFont="1" applyBorder="1" applyAlignment="1">
      <alignment horizontal="center"/>
    </xf>
    <xf numFmtId="0" fontId="24" fillId="0" borderId="2" xfId="0" applyFont="1" applyBorder="1"/>
    <xf numFmtId="0" fontId="24" fillId="0" borderId="4" xfId="0" applyFont="1" applyBorder="1" applyAlignment="1">
      <alignment horizontal="left"/>
    </xf>
    <xf numFmtId="0" fontId="24" fillId="7" borderId="4" xfId="0" applyFont="1" applyFill="1" applyBorder="1"/>
    <xf numFmtId="0" fontId="26" fillId="5" borderId="3" xfId="0" applyFont="1" applyFill="1" applyBorder="1"/>
    <xf numFmtId="0" fontId="24" fillId="7" borderId="3" xfId="0" applyFont="1" applyFill="1" applyBorder="1"/>
    <xf numFmtId="0" fontId="24" fillId="0" borderId="4" xfId="0" applyFont="1" applyBorder="1" applyAlignment="1">
      <alignment wrapText="1" shrinkToFit="1"/>
    </xf>
    <xf numFmtId="0" fontId="24" fillId="0" borderId="3" xfId="0" applyFont="1" applyBorder="1"/>
    <xf numFmtId="0" fontId="24" fillId="0" borderId="11" xfId="0" applyFont="1" applyBorder="1"/>
    <xf numFmtId="0" fontId="26" fillId="6" borderId="3" xfId="0" applyFont="1" applyFill="1" applyBorder="1"/>
    <xf numFmtId="4" fontId="3" fillId="6" borderId="3" xfId="0" applyNumberFormat="1" applyFont="1" applyFill="1" applyBorder="1" applyAlignment="1">
      <alignment horizontal="right"/>
    </xf>
    <xf numFmtId="4" fontId="3" fillId="7" borderId="3" xfId="0" applyNumberFormat="1" applyFont="1" applyFill="1" applyBorder="1" applyAlignment="1">
      <alignment horizontal="right"/>
    </xf>
    <xf numFmtId="4" fontId="3" fillId="8" borderId="3" xfId="0" applyNumberFormat="1" applyFont="1" applyFill="1" applyBorder="1" applyAlignment="1">
      <alignment horizontal="right"/>
    </xf>
    <xf numFmtId="4" fontId="25" fillId="0" borderId="3" xfId="0" applyNumberFormat="1" applyFont="1" applyBorder="1"/>
    <xf numFmtId="4" fontId="25" fillId="7" borderId="3" xfId="0" applyNumberFormat="1" applyFont="1" applyFill="1" applyBorder="1"/>
    <xf numFmtId="4" fontId="25" fillId="5" borderId="3" xfId="0" applyNumberFormat="1" applyFont="1" applyFill="1" applyBorder="1"/>
    <xf numFmtId="4" fontId="26" fillId="6" borderId="3" xfId="0" applyNumberFormat="1" applyFont="1" applyFill="1" applyBorder="1"/>
    <xf numFmtId="4" fontId="25" fillId="8" borderId="3" xfId="0" applyNumberFormat="1" applyFont="1" applyFill="1" applyBorder="1"/>
    <xf numFmtId="4" fontId="6" fillId="3" borderId="3" xfId="0" applyNumberFormat="1" applyFont="1" applyFill="1" applyBorder="1" applyAlignment="1">
      <alignment horizontal="right"/>
    </xf>
    <xf numFmtId="0" fontId="22" fillId="9" borderId="0" xfId="1" applyFont="1" applyFill="1" applyAlignment="1">
      <alignment horizontal="left" vertical="center" wrapText="1" readingOrder="1"/>
    </xf>
    <xf numFmtId="0" fontId="23" fillId="9" borderId="0" xfId="1" applyFont="1" applyFill="1" applyAlignment="1">
      <alignment vertical="center" wrapText="1" readingOrder="1"/>
    </xf>
    <xf numFmtId="164" fontId="23" fillId="9" borderId="0" xfId="1" applyNumberFormat="1" applyFont="1" applyFill="1" applyAlignment="1">
      <alignment horizontal="right" vertical="center" wrapText="1" readingOrder="1"/>
    </xf>
    <xf numFmtId="0" fontId="24" fillId="8" borderId="3" xfId="0" applyFont="1" applyFill="1" applyBorder="1" applyAlignment="1">
      <alignment horizontal="left" vertical="center" wrapText="1"/>
    </xf>
    <xf numFmtId="0" fontId="16" fillId="8" borderId="4" xfId="0" applyFont="1" applyFill="1" applyBorder="1" applyAlignment="1">
      <alignment horizontal="left" vertical="center" wrapText="1"/>
    </xf>
    <xf numFmtId="0" fontId="16" fillId="8" borderId="1" xfId="0" applyFont="1" applyFill="1" applyBorder="1" applyAlignment="1">
      <alignment horizontal="left" vertical="center" wrapText="1"/>
    </xf>
    <xf numFmtId="0" fontId="16" fillId="8" borderId="2" xfId="0" applyFont="1" applyFill="1" applyBorder="1" applyAlignment="1">
      <alignment horizontal="left" vertical="center" wrapText="1"/>
    </xf>
    <xf numFmtId="0" fontId="24" fillId="8" borderId="9" xfId="0" applyFont="1" applyFill="1" applyBorder="1" applyAlignment="1">
      <alignment horizontal="left"/>
    </xf>
    <xf numFmtId="0" fontId="24" fillId="8" borderId="0" xfId="0" applyFont="1" applyFill="1"/>
    <xf numFmtId="0" fontId="24" fillId="8" borderId="10" xfId="0" applyFont="1" applyFill="1" applyBorder="1"/>
    <xf numFmtId="0" fontId="24" fillId="8" borderId="4" xfId="0" applyFont="1" applyFill="1" applyBorder="1"/>
    <xf numFmtId="0" fontId="24" fillId="8" borderId="1" xfId="0" applyFont="1" applyFill="1" applyBorder="1" applyAlignment="1">
      <alignment horizontal="left"/>
    </xf>
    <xf numFmtId="0" fontId="24" fillId="8" borderId="2" xfId="0" applyFont="1" applyFill="1" applyBorder="1"/>
    <xf numFmtId="0" fontId="24" fillId="8" borderId="0" xfId="0" applyFont="1" applyFill="1" applyAlignment="1">
      <alignment horizontal="left"/>
    </xf>
    <xf numFmtId="0" fontId="24" fillId="8" borderId="3" xfId="0" applyFont="1" applyFill="1" applyBorder="1" applyAlignment="1">
      <alignment wrapText="1" shrinkToFit="1"/>
    </xf>
    <xf numFmtId="0" fontId="24" fillId="8" borderId="11" xfId="0" applyFont="1" applyFill="1" applyBorder="1" applyAlignment="1">
      <alignment wrapText="1" shrinkToFit="1"/>
    </xf>
    <xf numFmtId="0" fontId="24" fillId="8" borderId="3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4" fontId="25" fillId="0" borderId="3" xfId="0" applyNumberFormat="1" applyFont="1" applyBorder="1" applyAlignment="1">
      <alignment horizontal="right"/>
    </xf>
    <xf numFmtId="0" fontId="25" fillId="10" borderId="1" xfId="0" applyFont="1" applyFill="1" applyBorder="1" applyAlignment="1">
      <alignment horizontal="center" vertical="center" wrapText="1"/>
    </xf>
    <xf numFmtId="0" fontId="24" fillId="10" borderId="2" xfId="0" applyFont="1" applyFill="1" applyBorder="1" applyAlignment="1">
      <alignment horizontal="left" vertical="center" wrapText="1"/>
    </xf>
    <xf numFmtId="0" fontId="24" fillId="10" borderId="4" xfId="0" applyFont="1" applyFill="1" applyBorder="1" applyAlignment="1">
      <alignment horizontal="left" vertical="center" wrapText="1"/>
    </xf>
    <xf numFmtId="4" fontId="25" fillId="10" borderId="3" xfId="0" applyNumberFormat="1" applyFont="1" applyFill="1" applyBorder="1" applyAlignment="1">
      <alignment horizontal="right"/>
    </xf>
    <xf numFmtId="0" fontId="3" fillId="10" borderId="1" xfId="0" applyFont="1" applyFill="1" applyBorder="1" applyAlignment="1">
      <alignment horizontal="center" vertical="center" wrapText="1"/>
    </xf>
    <xf numFmtId="0" fontId="16" fillId="10" borderId="2" xfId="0" applyFont="1" applyFill="1" applyBorder="1" applyAlignment="1">
      <alignment horizontal="left" vertical="center" wrapText="1"/>
    </xf>
    <xf numFmtId="0" fontId="16" fillId="10" borderId="4" xfId="0" applyFont="1" applyFill="1" applyBorder="1" applyAlignment="1">
      <alignment horizontal="left" vertical="center" wrapText="1"/>
    </xf>
    <xf numFmtId="0" fontId="24" fillId="10" borderId="4" xfId="0" applyFont="1" applyFill="1" applyBorder="1"/>
    <xf numFmtId="4" fontId="3" fillId="10" borderId="3" xfId="0" applyNumberFormat="1" applyFont="1" applyFill="1" applyBorder="1" applyAlignment="1">
      <alignment horizontal="right"/>
    </xf>
    <xf numFmtId="0" fontId="3" fillId="11" borderId="1" xfId="0" applyFont="1" applyFill="1" applyBorder="1" applyAlignment="1">
      <alignment horizontal="center" vertical="center" wrapText="1"/>
    </xf>
    <xf numFmtId="0" fontId="16" fillId="11" borderId="2" xfId="0" applyFont="1" applyFill="1" applyBorder="1" applyAlignment="1">
      <alignment horizontal="left" vertical="center" wrapText="1"/>
    </xf>
    <xf numFmtId="0" fontId="16" fillId="11" borderId="4" xfId="0" applyFont="1" applyFill="1" applyBorder="1" applyAlignment="1">
      <alignment horizontal="left" vertical="center" wrapText="1"/>
    </xf>
    <xf numFmtId="0" fontId="24" fillId="11" borderId="4" xfId="0" applyFont="1" applyFill="1" applyBorder="1" applyAlignment="1">
      <alignment horizontal="left" vertical="center" wrapText="1"/>
    </xf>
    <xf numFmtId="4" fontId="25" fillId="11" borderId="3" xfId="0" applyNumberFormat="1" applyFont="1" applyFill="1" applyBorder="1" applyAlignment="1">
      <alignment horizontal="right"/>
    </xf>
    <xf numFmtId="4" fontId="3" fillId="11" borderId="3" xfId="0" applyNumberFormat="1" applyFont="1" applyFill="1" applyBorder="1" applyAlignment="1">
      <alignment horizontal="right"/>
    </xf>
    <xf numFmtId="4" fontId="0" fillId="8" borderId="3" xfId="0" applyNumberFormat="1" applyFill="1" applyBorder="1"/>
    <xf numFmtId="0" fontId="16" fillId="11" borderId="1" xfId="0" applyFont="1" applyFill="1" applyBorder="1" applyAlignment="1">
      <alignment horizontal="left" vertical="center" wrapText="1" indent="1"/>
    </xf>
    <xf numFmtId="0" fontId="16" fillId="11" borderId="2" xfId="0" applyFont="1" applyFill="1" applyBorder="1" applyAlignment="1">
      <alignment horizontal="left" vertical="center" wrapText="1" indent="1"/>
    </xf>
    <xf numFmtId="0" fontId="16" fillId="11" borderId="4" xfId="0" applyFont="1" applyFill="1" applyBorder="1" applyAlignment="1">
      <alignment horizontal="left" vertical="center" wrapText="1" indent="1"/>
    </xf>
    <xf numFmtId="0" fontId="24" fillId="11" borderId="4" xfId="0" applyFont="1" applyFill="1" applyBorder="1"/>
    <xf numFmtId="4" fontId="25" fillId="11" borderId="3" xfId="0" applyNumberFormat="1" applyFont="1" applyFill="1" applyBorder="1"/>
    <xf numFmtId="0" fontId="24" fillId="10" borderId="1" xfId="0" applyFont="1" applyFill="1" applyBorder="1" applyAlignment="1">
      <alignment horizontal="center"/>
    </xf>
    <xf numFmtId="0" fontId="24" fillId="10" borderId="2" xfId="0" applyFont="1" applyFill="1" applyBorder="1"/>
    <xf numFmtId="4" fontId="25" fillId="10" borderId="3" xfId="0" applyNumberFormat="1" applyFont="1" applyFill="1" applyBorder="1"/>
    <xf numFmtId="0" fontId="16" fillId="10" borderId="3" xfId="0" applyFont="1" applyFill="1" applyBorder="1" applyAlignment="1">
      <alignment horizontal="left" vertical="center" wrapText="1"/>
    </xf>
    <xf numFmtId="0" fontId="24" fillId="10" borderId="0" xfId="0" applyFont="1" applyFill="1" applyAlignment="1">
      <alignment horizontal="center"/>
    </xf>
    <xf numFmtId="0" fontId="24" fillId="10" borderId="0" xfId="0" applyFont="1" applyFill="1"/>
    <xf numFmtId="0" fontId="24" fillId="10" borderId="4" xfId="0" applyFont="1" applyFill="1" applyBorder="1" applyAlignment="1">
      <alignment wrapText="1" shrinkToFit="1"/>
    </xf>
    <xf numFmtId="0" fontId="24" fillId="10" borderId="3" xfId="0" applyFont="1" applyFill="1" applyBorder="1"/>
    <xf numFmtId="0" fontId="24" fillId="11" borderId="3" xfId="0" applyFont="1" applyFill="1" applyBorder="1"/>
    <xf numFmtId="0" fontId="24" fillId="11" borderId="1" xfId="0" applyFont="1" applyFill="1" applyBorder="1" applyAlignment="1">
      <alignment horizontal="center"/>
    </xf>
    <xf numFmtId="0" fontId="24" fillId="11" borderId="2" xfId="0" applyFont="1" applyFill="1" applyBorder="1"/>
    <xf numFmtId="4" fontId="0" fillId="10" borderId="3" xfId="0" applyNumberFormat="1" applyFill="1" applyBorder="1"/>
    <xf numFmtId="4" fontId="0" fillId="11" borderId="3" xfId="0" applyNumberFormat="1" applyFill="1" applyBorder="1"/>
    <xf numFmtId="0" fontId="24" fillId="11" borderId="4" xfId="0" applyFont="1" applyFill="1" applyBorder="1" applyAlignment="1">
      <alignment wrapText="1" shrinkToFit="1"/>
    </xf>
    <xf numFmtId="0" fontId="24" fillId="11" borderId="11" xfId="0" applyFont="1" applyFill="1" applyBorder="1"/>
    <xf numFmtId="0" fontId="16" fillId="11" borderId="6" xfId="0" applyFont="1" applyFill="1" applyBorder="1" applyAlignment="1">
      <alignment horizontal="left" vertical="center" wrapText="1" indent="1"/>
    </xf>
    <xf numFmtId="0" fontId="16" fillId="11" borderId="7" xfId="0" applyFont="1" applyFill="1" applyBorder="1" applyAlignment="1">
      <alignment horizontal="left" vertical="center" wrapText="1" indent="1"/>
    </xf>
    <xf numFmtId="4" fontId="3" fillId="12" borderId="3" xfId="0" applyNumberFormat="1" applyFont="1" applyFill="1" applyBorder="1" applyAlignment="1">
      <alignment horizontal="right"/>
    </xf>
    <xf numFmtId="0" fontId="16" fillId="11" borderId="1" xfId="0" applyFont="1" applyFill="1" applyBorder="1" applyAlignment="1">
      <alignment horizontal="left" vertical="center" wrapText="1"/>
    </xf>
    <xf numFmtId="0" fontId="16" fillId="10" borderId="1" xfId="0" applyFont="1" applyFill="1" applyBorder="1" applyAlignment="1">
      <alignment horizontal="left" vertical="center" wrapText="1"/>
    </xf>
    <xf numFmtId="0" fontId="16" fillId="10" borderId="1" xfId="0" applyFont="1" applyFill="1" applyBorder="1" applyAlignment="1">
      <alignment horizontal="left" vertical="center" wrapText="1" indent="1"/>
    </xf>
    <xf numFmtId="0" fontId="16" fillId="10" borderId="2" xfId="0" applyFont="1" applyFill="1" applyBorder="1" applyAlignment="1">
      <alignment horizontal="left" vertical="center" wrapText="1" indent="1"/>
    </xf>
    <xf numFmtId="0" fontId="16" fillId="10" borderId="4" xfId="0" applyFont="1" applyFill="1" applyBorder="1" applyAlignment="1">
      <alignment horizontal="left" vertical="center" wrapText="1" indent="1"/>
    </xf>
    <xf numFmtId="4" fontId="3" fillId="2" borderId="4" xfId="0" applyNumberFormat="1" applyFont="1" applyFill="1" applyBorder="1" applyAlignment="1">
      <alignment horizontal="right"/>
    </xf>
    <xf numFmtId="4" fontId="3" fillId="8" borderId="4" xfId="0" applyNumberFormat="1" applyFont="1" applyFill="1" applyBorder="1" applyAlignment="1">
      <alignment horizontal="right"/>
    </xf>
    <xf numFmtId="4" fontId="3" fillId="10" borderId="4" xfId="0" applyNumberFormat="1" applyFont="1" applyFill="1" applyBorder="1" applyAlignment="1">
      <alignment horizontal="right"/>
    </xf>
    <xf numFmtId="4" fontId="3" fillId="11" borderId="4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3" fillId="10" borderId="3" xfId="0" applyNumberFormat="1" applyFont="1" applyFill="1" applyBorder="1" applyAlignment="1">
      <alignment horizontal="right" wrapText="1"/>
    </xf>
    <xf numFmtId="4" fontId="3" fillId="11" borderId="3" xfId="0" applyNumberFormat="1" applyFont="1" applyFill="1" applyBorder="1" applyAlignment="1">
      <alignment horizontal="right" wrapText="1"/>
    </xf>
    <xf numFmtId="4" fontId="0" fillId="12" borderId="3" xfId="0" applyNumberFormat="1" applyFill="1" applyBorder="1"/>
    <xf numFmtId="4" fontId="3" fillId="5" borderId="4" xfId="0" applyNumberFormat="1" applyFont="1" applyFill="1" applyBorder="1" applyAlignment="1">
      <alignment horizontal="right" vertical="center" wrapText="1"/>
    </xf>
    <xf numFmtId="4" fontId="27" fillId="11" borderId="3" xfId="1" applyNumberFormat="1" applyFont="1" applyFill="1" applyBorder="1" applyAlignment="1">
      <alignment horizontal="right" vertical="center" wrapText="1" readingOrder="1"/>
    </xf>
    <xf numFmtId="4" fontId="28" fillId="0" borderId="3" xfId="1" applyNumberFormat="1" applyFont="1" applyBorder="1" applyAlignment="1">
      <alignment horizontal="right" vertical="center" wrapText="1" readingOrder="1"/>
    </xf>
    <xf numFmtId="0" fontId="6" fillId="0" borderId="3" xfId="0" applyFont="1" applyBorder="1" applyAlignment="1">
      <alignment horizontal="right" vertical="center" wrapText="1"/>
    </xf>
    <xf numFmtId="4" fontId="6" fillId="0" borderId="3" xfId="0" applyNumberFormat="1" applyFont="1" applyBorder="1" applyAlignment="1">
      <alignment horizontal="right" vertical="center" wrapText="1"/>
    </xf>
    <xf numFmtId="4" fontId="1" fillId="0" borderId="3" xfId="0" applyNumberFormat="1" applyFont="1" applyBorder="1" applyAlignment="1">
      <alignment horizontal="right"/>
    </xf>
    <xf numFmtId="0" fontId="6" fillId="0" borderId="4" xfId="0" applyFont="1" applyBorder="1" applyAlignment="1">
      <alignment horizontal="right" vertical="center" wrapText="1"/>
    </xf>
    <xf numFmtId="4" fontId="9" fillId="4" borderId="1" xfId="0" quotePrefix="1" applyNumberFormat="1" applyFont="1" applyFill="1" applyBorder="1" applyAlignment="1">
      <alignment horizontal="right"/>
    </xf>
    <xf numFmtId="4" fontId="9" fillId="4" borderId="3" xfId="0" applyNumberFormat="1" applyFont="1" applyFill="1" applyBorder="1" applyAlignment="1">
      <alignment horizontal="right" wrapText="1"/>
    </xf>
    <xf numFmtId="4" fontId="9" fillId="3" borderId="1" xfId="0" quotePrefix="1" applyNumberFormat="1" applyFont="1" applyFill="1" applyBorder="1" applyAlignment="1">
      <alignment horizontal="right"/>
    </xf>
    <xf numFmtId="4" fontId="9" fillId="3" borderId="3" xfId="0" quotePrefix="1" applyNumberFormat="1" applyFont="1" applyFill="1" applyBorder="1" applyAlignment="1">
      <alignment horizontal="right"/>
    </xf>
    <xf numFmtId="0" fontId="7" fillId="8" borderId="3" xfId="0" applyFont="1" applyFill="1" applyBorder="1" applyAlignment="1">
      <alignment horizontal="left" vertical="center" wrapText="1"/>
    </xf>
    <xf numFmtId="0" fontId="7" fillId="8" borderId="3" xfId="0" quotePrefix="1" applyFont="1" applyFill="1" applyBorder="1" applyAlignment="1">
      <alignment horizontal="left" vertical="center"/>
    </xf>
    <xf numFmtId="0" fontId="7" fillId="8" borderId="3" xfId="0" quotePrefix="1" applyFont="1" applyFill="1" applyBorder="1" applyAlignment="1">
      <alignment horizontal="left" vertical="center" wrapText="1" shrinkToFit="1"/>
    </xf>
    <xf numFmtId="0" fontId="7" fillId="0" borderId="3" xfId="0" quotePrefix="1" applyFont="1" applyBorder="1" applyAlignment="1">
      <alignment horizontal="left" vertical="center"/>
    </xf>
    <xf numFmtId="0" fontId="7" fillId="0" borderId="3" xfId="0" quotePrefix="1" applyFont="1" applyBorder="1" applyAlignment="1">
      <alignment horizontal="left" vertical="center" wrapText="1" shrinkToFit="1"/>
    </xf>
    <xf numFmtId="0" fontId="7" fillId="8" borderId="3" xfId="0" applyFont="1" applyFill="1" applyBorder="1" applyAlignment="1">
      <alignment vertical="center" wrapText="1"/>
    </xf>
    <xf numFmtId="0" fontId="6" fillId="13" borderId="4" xfId="0" applyFont="1" applyFill="1" applyBorder="1" applyAlignment="1">
      <alignment horizontal="left" vertical="center" wrapText="1"/>
    </xf>
    <xf numFmtId="4" fontId="3" fillId="13" borderId="4" xfId="0" applyNumberFormat="1" applyFont="1" applyFill="1" applyBorder="1" applyAlignment="1">
      <alignment horizontal="right" vertical="center" wrapText="1"/>
    </xf>
    <xf numFmtId="4" fontId="3" fillId="13" borderId="3" xfId="0" applyNumberFormat="1" applyFont="1" applyFill="1" applyBorder="1" applyAlignment="1">
      <alignment horizontal="right"/>
    </xf>
    <xf numFmtId="0" fontId="26" fillId="13" borderId="3" xfId="0" applyFont="1" applyFill="1" applyBorder="1"/>
    <xf numFmtId="4" fontId="25" fillId="13" borderId="3" xfId="0" applyNumberFormat="1" applyFont="1" applyFill="1" applyBorder="1"/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26" fillId="13" borderId="2" xfId="0" applyFont="1" applyFill="1" applyBorder="1" applyAlignment="1">
      <alignment horizontal="left"/>
    </xf>
    <xf numFmtId="0" fontId="26" fillId="13" borderId="4" xfId="0" applyFont="1" applyFill="1" applyBorder="1" applyAlignment="1">
      <alignment horizontal="left"/>
    </xf>
    <xf numFmtId="0" fontId="26" fillId="5" borderId="1" xfId="0" applyFont="1" applyFill="1" applyBorder="1" applyAlignment="1">
      <alignment horizontal="left"/>
    </xf>
    <xf numFmtId="0" fontId="26" fillId="5" borderId="2" xfId="0" applyFont="1" applyFill="1" applyBorder="1" applyAlignment="1">
      <alignment horizontal="left"/>
    </xf>
    <xf numFmtId="0" fontId="26" fillId="5" borderId="4" xfId="0" applyFont="1" applyFill="1" applyBorder="1" applyAlignment="1">
      <alignment horizontal="left"/>
    </xf>
    <xf numFmtId="0" fontId="24" fillId="7" borderId="1" xfId="0" applyFont="1" applyFill="1" applyBorder="1" applyAlignment="1">
      <alignment horizontal="left"/>
    </xf>
    <xf numFmtId="0" fontId="24" fillId="7" borderId="2" xfId="0" applyFont="1" applyFill="1" applyBorder="1" applyAlignment="1">
      <alignment horizontal="left"/>
    </xf>
    <xf numFmtId="0" fontId="24" fillId="7" borderId="4" xfId="0" applyFont="1" applyFill="1" applyBorder="1" applyAlignment="1">
      <alignment horizontal="left"/>
    </xf>
    <xf numFmtId="0" fontId="26" fillId="6" borderId="1" xfId="0" applyFont="1" applyFill="1" applyBorder="1" applyAlignment="1">
      <alignment horizontal="left"/>
    </xf>
    <xf numFmtId="0" fontId="26" fillId="6" borderId="2" xfId="0" applyFont="1" applyFill="1" applyBorder="1" applyAlignment="1">
      <alignment horizontal="left"/>
    </xf>
    <xf numFmtId="0" fontId="26" fillId="6" borderId="4" xfId="0" applyFont="1" applyFill="1" applyBorder="1" applyAlignment="1">
      <alignment horizontal="left"/>
    </xf>
    <xf numFmtId="0" fontId="16" fillId="10" borderId="1" xfId="0" applyFont="1" applyFill="1" applyBorder="1" applyAlignment="1">
      <alignment horizontal="left" vertical="center" wrapText="1" indent="1"/>
    </xf>
    <xf numFmtId="0" fontId="16" fillId="10" borderId="2" xfId="0" applyFont="1" applyFill="1" applyBorder="1" applyAlignment="1">
      <alignment horizontal="left" vertical="center" wrapText="1" indent="1"/>
    </xf>
    <xf numFmtId="0" fontId="16" fillId="10" borderId="4" xfId="0" applyFont="1" applyFill="1" applyBorder="1" applyAlignment="1">
      <alignment horizontal="left" vertical="center" wrapText="1" indent="1"/>
    </xf>
    <xf numFmtId="0" fontId="16" fillId="7" borderId="1" xfId="0" applyFont="1" applyFill="1" applyBorder="1" applyAlignment="1">
      <alignment horizontal="left" vertical="center" wrapText="1"/>
    </xf>
    <xf numFmtId="0" fontId="16" fillId="7" borderId="2" xfId="0" applyFont="1" applyFill="1" applyBorder="1" applyAlignment="1">
      <alignment horizontal="left" vertical="center" wrapText="1"/>
    </xf>
    <xf numFmtId="0" fontId="16" fillId="7" borderId="4" xfId="0" applyFont="1" applyFill="1" applyBorder="1" applyAlignment="1">
      <alignment horizontal="left" vertical="center" wrapText="1"/>
    </xf>
    <xf numFmtId="0" fontId="16" fillId="8" borderId="1" xfId="0" applyFont="1" applyFill="1" applyBorder="1" applyAlignment="1">
      <alignment horizontal="left" vertical="center" wrapText="1"/>
    </xf>
    <xf numFmtId="0" fontId="16" fillId="8" borderId="2" xfId="0" applyFont="1" applyFill="1" applyBorder="1" applyAlignment="1">
      <alignment horizontal="left" vertical="center" wrapText="1"/>
    </xf>
    <xf numFmtId="0" fontId="16" fillId="8" borderId="4" xfId="0" applyFont="1" applyFill="1" applyBorder="1" applyAlignment="1">
      <alignment horizontal="left" vertical="center" wrapText="1"/>
    </xf>
    <xf numFmtId="0" fontId="16" fillId="10" borderId="6" xfId="0" applyFont="1" applyFill="1" applyBorder="1" applyAlignment="1">
      <alignment horizontal="left" vertical="center" wrapText="1" indent="1"/>
    </xf>
    <xf numFmtId="0" fontId="16" fillId="10" borderId="7" xfId="0" applyFont="1" applyFill="1" applyBorder="1" applyAlignment="1">
      <alignment horizontal="left" vertical="center" wrapText="1" indent="1"/>
    </xf>
    <xf numFmtId="0" fontId="16" fillId="10" borderId="8" xfId="0" applyFont="1" applyFill="1" applyBorder="1" applyAlignment="1">
      <alignment horizontal="left" vertical="center" wrapText="1" indent="1"/>
    </xf>
    <xf numFmtId="0" fontId="6" fillId="13" borderId="1" xfId="0" applyFont="1" applyFill="1" applyBorder="1" applyAlignment="1">
      <alignment horizontal="left" vertical="center" wrapText="1"/>
    </xf>
    <xf numFmtId="0" fontId="6" fillId="13" borderId="2" xfId="0" applyFont="1" applyFill="1" applyBorder="1" applyAlignment="1">
      <alignment horizontal="left" vertical="center" wrapText="1"/>
    </xf>
    <xf numFmtId="0" fontId="6" fillId="13" borderId="4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3" fillId="8" borderId="1" xfId="0" applyFont="1" applyFill="1" applyBorder="1" applyAlignment="1">
      <alignment horizontal="left" vertical="center" wrapText="1"/>
    </xf>
    <xf numFmtId="0" fontId="3" fillId="8" borderId="2" xfId="0" applyFont="1" applyFill="1" applyBorder="1" applyAlignment="1">
      <alignment horizontal="left" vertical="center" wrapText="1"/>
    </xf>
    <xf numFmtId="0" fontId="3" fillId="8" borderId="4" xfId="0" applyFont="1" applyFill="1" applyBorder="1" applyAlignment="1">
      <alignment horizontal="left" vertical="center" wrapText="1"/>
    </xf>
    <xf numFmtId="0" fontId="3" fillId="10" borderId="1" xfId="0" applyFont="1" applyFill="1" applyBorder="1" applyAlignment="1">
      <alignment horizontal="left" vertical="center" wrapText="1" indent="1"/>
    </xf>
    <xf numFmtId="0" fontId="3" fillId="10" borderId="2" xfId="0" applyFont="1" applyFill="1" applyBorder="1" applyAlignment="1">
      <alignment horizontal="left" vertical="center" wrapText="1" indent="1"/>
    </xf>
    <xf numFmtId="0" fontId="3" fillId="10" borderId="4" xfId="0" applyFont="1" applyFill="1" applyBorder="1" applyAlignment="1">
      <alignment horizontal="left" vertical="center" wrapText="1" indent="1"/>
    </xf>
    <xf numFmtId="0" fontId="6" fillId="6" borderId="1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6" fillId="6" borderId="4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</cellXfs>
  <cellStyles count="2">
    <cellStyle name="Normal" xfId="1" xr:uid="{00000000-0005-0000-0000-000000000000}"/>
    <cellStyle name="Normalno" xfId="0" builtinId="0"/>
  </cellStyles>
  <dxfs count="0"/>
  <tableStyles count="0" defaultTableStyle="TableStyleMedium2" defaultPivotStyle="PivotStyleLight16"/>
  <colors>
    <mruColors>
      <color rgb="FFFFCC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0"/>
  <sheetViews>
    <sheetView tabSelected="1" topLeftCell="A2" workbookViewId="0">
      <selection activeCell="H18" sqref="H18"/>
    </sheetView>
  </sheetViews>
  <sheetFormatPr defaultRowHeight="15" x14ac:dyDescent="0.25"/>
  <cols>
    <col min="5" max="10" width="25.28515625" customWidth="1"/>
  </cols>
  <sheetData>
    <row r="1" spans="1:10" ht="42" customHeight="1" x14ac:dyDescent="0.25">
      <c r="A1" s="207" t="s">
        <v>78</v>
      </c>
      <c r="B1" s="207"/>
      <c r="C1" s="207"/>
      <c r="D1" s="207"/>
      <c r="E1" s="207"/>
      <c r="F1" s="207"/>
      <c r="G1" s="207"/>
      <c r="H1" s="207"/>
      <c r="I1" s="207"/>
      <c r="J1" s="207"/>
    </row>
    <row r="2" spans="1:10" ht="18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x14ac:dyDescent="0.25">
      <c r="A3" s="207" t="s">
        <v>19</v>
      </c>
      <c r="B3" s="207"/>
      <c r="C3" s="207"/>
      <c r="D3" s="207"/>
      <c r="E3" s="207"/>
      <c r="F3" s="207"/>
      <c r="G3" s="207"/>
      <c r="H3" s="207"/>
      <c r="I3" s="208"/>
      <c r="J3" s="208"/>
    </row>
    <row r="4" spans="1:10" ht="18" x14ac:dyDescent="0.25">
      <c r="A4" s="4"/>
      <c r="B4" s="4"/>
      <c r="C4" s="4"/>
      <c r="D4" s="4"/>
      <c r="E4" s="4"/>
      <c r="F4" s="4"/>
      <c r="G4" s="4"/>
      <c r="H4" s="4"/>
      <c r="I4" s="5"/>
      <c r="J4" s="5"/>
    </row>
    <row r="5" spans="1:10" ht="15.75" x14ac:dyDescent="0.25">
      <c r="A5" s="207" t="s">
        <v>25</v>
      </c>
      <c r="B5" s="209"/>
      <c r="C5" s="209"/>
      <c r="D5" s="209"/>
      <c r="E5" s="209"/>
      <c r="F5" s="209"/>
      <c r="G5" s="209"/>
      <c r="H5" s="209"/>
      <c r="I5" s="209"/>
      <c r="J5" s="209"/>
    </row>
    <row r="6" spans="1:10" ht="18" x14ac:dyDescent="0.25">
      <c r="A6" s="1"/>
      <c r="B6" s="2"/>
      <c r="C6" s="2"/>
      <c r="D6" s="2"/>
      <c r="E6" s="6"/>
      <c r="F6" s="7"/>
      <c r="G6" s="7"/>
      <c r="H6" s="7"/>
      <c r="I6" s="7"/>
      <c r="J6" s="31" t="s">
        <v>36</v>
      </c>
    </row>
    <row r="7" spans="1:10" ht="25.5" x14ac:dyDescent="0.25">
      <c r="A7" s="25"/>
      <c r="B7" s="26"/>
      <c r="C7" s="26"/>
      <c r="D7" s="27"/>
      <c r="E7" s="28"/>
      <c r="F7" s="3" t="s">
        <v>262</v>
      </c>
      <c r="G7" s="3" t="s">
        <v>75</v>
      </c>
      <c r="H7" s="3" t="s">
        <v>263</v>
      </c>
      <c r="I7" s="3" t="s">
        <v>44</v>
      </c>
      <c r="J7" s="3" t="s">
        <v>264</v>
      </c>
    </row>
    <row r="8" spans="1:10" x14ac:dyDescent="0.25">
      <c r="A8" s="210" t="s">
        <v>0</v>
      </c>
      <c r="B8" s="211"/>
      <c r="C8" s="211"/>
      <c r="D8" s="211"/>
      <c r="E8" s="212"/>
      <c r="F8" s="108">
        <f>F9+F10</f>
        <v>2010040.56</v>
      </c>
      <c r="G8" s="108">
        <f>G9+G10</f>
        <v>2319271</v>
      </c>
      <c r="H8" s="108">
        <f>H9+H10</f>
        <v>2411051</v>
      </c>
      <c r="I8" s="108">
        <f t="shared" ref="I8:J8" si="0">I9+I10</f>
        <v>2411051</v>
      </c>
      <c r="J8" s="108">
        <f t="shared" si="0"/>
        <v>2411051</v>
      </c>
    </row>
    <row r="9" spans="1:10" x14ac:dyDescent="0.25">
      <c r="A9" s="213" t="s">
        <v>38</v>
      </c>
      <c r="B9" s="214"/>
      <c r="C9" s="214"/>
      <c r="D9" s="214"/>
      <c r="E9" s="206"/>
      <c r="F9" s="178">
        <v>2009977.11</v>
      </c>
      <c r="G9" s="178">
        <v>2318821</v>
      </c>
      <c r="H9" s="178">
        <v>2410801</v>
      </c>
      <c r="I9" s="178">
        <v>2410801</v>
      </c>
      <c r="J9" s="178">
        <v>2410801</v>
      </c>
    </row>
    <row r="10" spans="1:10" x14ac:dyDescent="0.25">
      <c r="A10" s="205" t="s">
        <v>39</v>
      </c>
      <c r="B10" s="206"/>
      <c r="C10" s="206"/>
      <c r="D10" s="206"/>
      <c r="E10" s="206"/>
      <c r="F10" s="178">
        <v>63.45</v>
      </c>
      <c r="G10" s="178">
        <v>450</v>
      </c>
      <c r="H10" s="178">
        <v>250</v>
      </c>
      <c r="I10" s="178">
        <v>250</v>
      </c>
      <c r="J10" s="178">
        <v>250</v>
      </c>
    </row>
    <row r="11" spans="1:10" x14ac:dyDescent="0.25">
      <c r="A11" s="32" t="s">
        <v>1</v>
      </c>
      <c r="B11" s="40"/>
      <c r="C11" s="40"/>
      <c r="D11" s="40"/>
      <c r="E11" s="40"/>
      <c r="F11" s="108">
        <f>F12+F13</f>
        <v>1994792.51</v>
      </c>
      <c r="G11" s="108">
        <f>G12+G13</f>
        <v>2335975.9700000002</v>
      </c>
      <c r="H11" s="108">
        <f>H12+H13</f>
        <v>2416051</v>
      </c>
      <c r="I11" s="108">
        <f t="shared" ref="I11:J11" si="1">I12+I13</f>
        <v>2411051</v>
      </c>
      <c r="J11" s="108">
        <f t="shared" si="1"/>
        <v>2411051</v>
      </c>
    </row>
    <row r="12" spans="1:10" x14ac:dyDescent="0.25">
      <c r="A12" s="215" t="s">
        <v>40</v>
      </c>
      <c r="B12" s="214"/>
      <c r="C12" s="214"/>
      <c r="D12" s="214"/>
      <c r="E12" s="214"/>
      <c r="F12" s="178">
        <v>1962811.89</v>
      </c>
      <c r="G12" s="178">
        <v>2296879.4300000002</v>
      </c>
      <c r="H12" s="178">
        <v>2382405</v>
      </c>
      <c r="I12" s="178">
        <v>2382405</v>
      </c>
      <c r="J12" s="178">
        <v>2382405</v>
      </c>
    </row>
    <row r="13" spans="1:10" x14ac:dyDescent="0.25">
      <c r="A13" s="205" t="s">
        <v>41</v>
      </c>
      <c r="B13" s="206"/>
      <c r="C13" s="206"/>
      <c r="D13" s="206"/>
      <c r="E13" s="206"/>
      <c r="F13" s="178">
        <v>31980.62</v>
      </c>
      <c r="G13" s="178">
        <v>39096.54</v>
      </c>
      <c r="H13" s="178">
        <v>33646</v>
      </c>
      <c r="I13" s="178">
        <f>33646-5000</f>
        <v>28646</v>
      </c>
      <c r="J13" s="178">
        <f>33646-5000</f>
        <v>28646</v>
      </c>
    </row>
    <row r="14" spans="1:10" x14ac:dyDescent="0.25">
      <c r="A14" s="216" t="s">
        <v>63</v>
      </c>
      <c r="B14" s="211"/>
      <c r="C14" s="211"/>
      <c r="D14" s="211"/>
      <c r="E14" s="211"/>
      <c r="F14" s="108">
        <f>F8-F11</f>
        <v>15248.050000000047</v>
      </c>
      <c r="G14" s="108">
        <f>G8-G11</f>
        <v>-16704.970000000205</v>
      </c>
      <c r="H14" s="108">
        <f>H8-H11</f>
        <v>-5000</v>
      </c>
      <c r="I14" s="108">
        <f t="shared" ref="I14:J14" si="2">I8-I11</f>
        <v>0</v>
      </c>
      <c r="J14" s="108">
        <f t="shared" si="2"/>
        <v>0</v>
      </c>
    </row>
    <row r="15" spans="1:10" ht="18" x14ac:dyDescent="0.25">
      <c r="A15" s="4"/>
      <c r="B15" s="21"/>
      <c r="C15" s="21"/>
      <c r="D15" s="21"/>
      <c r="E15" s="21"/>
      <c r="F15" s="21"/>
      <c r="G15" s="21"/>
      <c r="H15" s="22"/>
      <c r="I15" s="22"/>
      <c r="J15" s="22"/>
    </row>
    <row r="16" spans="1:10" ht="15.75" x14ac:dyDescent="0.25">
      <c r="A16" s="207" t="s">
        <v>26</v>
      </c>
      <c r="B16" s="209"/>
      <c r="C16" s="209"/>
      <c r="D16" s="209"/>
      <c r="E16" s="209"/>
      <c r="F16" s="209"/>
      <c r="G16" s="209"/>
      <c r="H16" s="209"/>
      <c r="I16" s="209"/>
      <c r="J16" s="209"/>
    </row>
    <row r="17" spans="1:10" ht="18" x14ac:dyDescent="0.25">
      <c r="A17" s="4"/>
      <c r="B17" s="21"/>
      <c r="C17" s="21"/>
      <c r="D17" s="21"/>
      <c r="E17" s="21"/>
      <c r="F17" s="21"/>
      <c r="G17" s="21"/>
      <c r="H17" s="22"/>
      <c r="I17" s="22"/>
      <c r="J17" s="22"/>
    </row>
    <row r="18" spans="1:10" ht="25.5" x14ac:dyDescent="0.25">
      <c r="A18" s="25"/>
      <c r="B18" s="26"/>
      <c r="C18" s="26"/>
      <c r="D18" s="27"/>
      <c r="E18" s="28"/>
      <c r="F18" s="3" t="s">
        <v>262</v>
      </c>
      <c r="G18" s="3" t="s">
        <v>75</v>
      </c>
      <c r="H18" s="3" t="s">
        <v>263</v>
      </c>
      <c r="I18" s="3" t="s">
        <v>44</v>
      </c>
      <c r="J18" s="3" t="s">
        <v>264</v>
      </c>
    </row>
    <row r="19" spans="1:10" x14ac:dyDescent="0.25">
      <c r="A19" s="205" t="s">
        <v>42</v>
      </c>
      <c r="B19" s="206"/>
      <c r="C19" s="206"/>
      <c r="D19" s="206"/>
      <c r="E19" s="206"/>
      <c r="F19" s="29"/>
      <c r="G19" s="29"/>
      <c r="H19" s="29"/>
      <c r="I19" s="29"/>
      <c r="J19" s="41"/>
    </row>
    <row r="20" spans="1:10" x14ac:dyDescent="0.25">
      <c r="A20" s="205" t="s">
        <v>43</v>
      </c>
      <c r="B20" s="206"/>
      <c r="C20" s="206"/>
      <c r="D20" s="206"/>
      <c r="E20" s="206"/>
      <c r="F20" s="29"/>
      <c r="G20" s="29"/>
      <c r="H20" s="29"/>
      <c r="I20" s="29"/>
      <c r="J20" s="41"/>
    </row>
    <row r="21" spans="1:10" x14ac:dyDescent="0.25">
      <c r="A21" s="216" t="s">
        <v>2</v>
      </c>
      <c r="B21" s="211"/>
      <c r="C21" s="211"/>
      <c r="D21" s="211"/>
      <c r="E21" s="211"/>
      <c r="F21" s="108">
        <f>F19-F20</f>
        <v>0</v>
      </c>
      <c r="G21" s="108">
        <f>G19-G20</f>
        <v>0</v>
      </c>
      <c r="H21" s="108">
        <f>H19-H20</f>
        <v>0</v>
      </c>
      <c r="I21" s="108">
        <f>I19-I20</f>
        <v>0</v>
      </c>
      <c r="J21" s="108">
        <f>J19-J20</f>
        <v>0</v>
      </c>
    </row>
    <row r="22" spans="1:10" x14ac:dyDescent="0.25">
      <c r="A22" s="216" t="s">
        <v>64</v>
      </c>
      <c r="B22" s="211"/>
      <c r="C22" s="211"/>
      <c r="D22" s="211"/>
      <c r="E22" s="211"/>
      <c r="F22" s="108">
        <f>F14+F21</f>
        <v>15248.050000000047</v>
      </c>
      <c r="G22" s="108">
        <f>G14+G21</f>
        <v>-16704.970000000205</v>
      </c>
      <c r="H22" s="108">
        <f>H14+H21</f>
        <v>-5000</v>
      </c>
      <c r="I22" s="108">
        <f>I14+I21</f>
        <v>0</v>
      </c>
      <c r="J22" s="108">
        <f>J14+J21</f>
        <v>0</v>
      </c>
    </row>
    <row r="23" spans="1:10" ht="18" x14ac:dyDescent="0.25">
      <c r="A23" s="20"/>
      <c r="B23" s="21"/>
      <c r="C23" s="21"/>
      <c r="D23" s="21"/>
      <c r="E23" s="21"/>
      <c r="F23" s="21"/>
      <c r="G23" s="21"/>
      <c r="H23" s="22"/>
      <c r="I23" s="22"/>
      <c r="J23" s="22"/>
    </row>
    <row r="24" spans="1:10" ht="15.75" x14ac:dyDescent="0.25">
      <c r="A24" s="207" t="s">
        <v>65</v>
      </c>
      <c r="B24" s="209"/>
      <c r="C24" s="209"/>
      <c r="D24" s="209"/>
      <c r="E24" s="209"/>
      <c r="F24" s="209"/>
      <c r="G24" s="209"/>
      <c r="H24" s="209"/>
      <c r="I24" s="209"/>
      <c r="J24" s="209"/>
    </row>
    <row r="25" spans="1:10" ht="15.75" x14ac:dyDescent="0.25">
      <c r="A25" s="38"/>
      <c r="B25" s="39"/>
      <c r="C25" s="39"/>
      <c r="D25" s="39"/>
      <c r="E25" s="39"/>
      <c r="F25" s="39"/>
      <c r="G25" s="39"/>
      <c r="H25" s="39"/>
      <c r="I25" s="39"/>
      <c r="J25" s="39"/>
    </row>
    <row r="26" spans="1:10" ht="25.5" x14ac:dyDescent="0.25">
      <c r="A26" s="25"/>
      <c r="B26" s="26"/>
      <c r="C26" s="26"/>
      <c r="D26" s="27"/>
      <c r="E26" s="28"/>
      <c r="F26" s="3" t="s">
        <v>262</v>
      </c>
      <c r="G26" s="3" t="s">
        <v>75</v>
      </c>
      <c r="H26" s="3" t="s">
        <v>263</v>
      </c>
      <c r="I26" s="3" t="s">
        <v>44</v>
      </c>
      <c r="J26" s="3" t="s">
        <v>264</v>
      </c>
    </row>
    <row r="27" spans="1:10" ht="15" customHeight="1" x14ac:dyDescent="0.25">
      <c r="A27" s="219" t="s">
        <v>66</v>
      </c>
      <c r="B27" s="220"/>
      <c r="C27" s="220"/>
      <c r="D27" s="220"/>
      <c r="E27" s="221"/>
      <c r="F27" s="190">
        <v>1456.93</v>
      </c>
      <c r="G27" s="190">
        <v>16704.97</v>
      </c>
      <c r="H27" s="190">
        <v>5000</v>
      </c>
      <c r="I27" s="190">
        <v>0</v>
      </c>
      <c r="J27" s="191">
        <v>0</v>
      </c>
    </row>
    <row r="28" spans="1:10" ht="15" customHeight="1" x14ac:dyDescent="0.25">
      <c r="A28" s="216" t="s">
        <v>67</v>
      </c>
      <c r="B28" s="211"/>
      <c r="C28" s="211"/>
      <c r="D28" s="211"/>
      <c r="E28" s="211"/>
      <c r="F28" s="192">
        <f>F22+F27</f>
        <v>16704.980000000047</v>
      </c>
      <c r="G28" s="192">
        <f>G22+G27</f>
        <v>-2.0372681319713593E-10</v>
      </c>
      <c r="H28" s="192">
        <f>H22+H27</f>
        <v>0</v>
      </c>
      <c r="I28" s="192">
        <v>0</v>
      </c>
      <c r="J28" s="193">
        <f>J22+J27</f>
        <v>0</v>
      </c>
    </row>
    <row r="29" spans="1:10" ht="45" customHeight="1" x14ac:dyDescent="0.25">
      <c r="A29" s="210" t="s">
        <v>68</v>
      </c>
      <c r="B29" s="222"/>
      <c r="C29" s="222"/>
      <c r="D29" s="222"/>
      <c r="E29" s="223"/>
      <c r="F29" s="44">
        <f>F14+F21+F27-F28</f>
        <v>0</v>
      </c>
      <c r="G29" s="44">
        <f>G14+G21+G27-G28</f>
        <v>0</v>
      </c>
      <c r="H29" s="44">
        <f>H14+H21+H27-H28</f>
        <v>0</v>
      </c>
      <c r="I29" s="44">
        <f>I14+I21+I27-I28</f>
        <v>0</v>
      </c>
      <c r="J29" s="45">
        <f>J14+J21+J27-J28</f>
        <v>0</v>
      </c>
    </row>
    <row r="30" spans="1:10" ht="15.75" x14ac:dyDescent="0.25">
      <c r="A30" s="46"/>
      <c r="B30" s="47"/>
      <c r="C30" s="47"/>
      <c r="D30" s="47"/>
      <c r="E30" s="47"/>
      <c r="F30" s="47"/>
      <c r="G30" s="47"/>
      <c r="H30" s="47"/>
      <c r="I30" s="47"/>
      <c r="J30" s="47"/>
    </row>
    <row r="31" spans="1:10" ht="15.75" x14ac:dyDescent="0.25">
      <c r="A31" s="224" t="s">
        <v>62</v>
      </c>
      <c r="B31" s="224"/>
      <c r="C31" s="224"/>
      <c r="D31" s="224"/>
      <c r="E31" s="224"/>
      <c r="F31" s="224"/>
      <c r="G31" s="224"/>
      <c r="H31" s="224"/>
      <c r="I31" s="224"/>
      <c r="J31" s="224"/>
    </row>
    <row r="32" spans="1:10" ht="18" x14ac:dyDescent="0.25">
      <c r="A32" s="48"/>
      <c r="B32" s="49"/>
      <c r="C32" s="49"/>
      <c r="D32" s="49"/>
      <c r="E32" s="49"/>
      <c r="F32" s="49"/>
      <c r="G32" s="49"/>
      <c r="H32" s="50"/>
      <c r="I32" s="50"/>
      <c r="J32" s="50"/>
    </row>
    <row r="33" spans="1:10" ht="25.5" x14ac:dyDescent="0.25">
      <c r="A33" s="51"/>
      <c r="B33" s="52"/>
      <c r="C33" s="52"/>
      <c r="D33" s="53"/>
      <c r="E33" s="54"/>
      <c r="F33" s="3" t="s">
        <v>262</v>
      </c>
      <c r="G33" s="3" t="s">
        <v>75</v>
      </c>
      <c r="H33" s="3" t="s">
        <v>263</v>
      </c>
      <c r="I33" s="3" t="s">
        <v>44</v>
      </c>
      <c r="J33" s="3" t="s">
        <v>264</v>
      </c>
    </row>
    <row r="34" spans="1:10" x14ac:dyDescent="0.25">
      <c r="A34" s="219" t="s">
        <v>66</v>
      </c>
      <c r="B34" s="220"/>
      <c r="C34" s="220"/>
      <c r="D34" s="220"/>
      <c r="E34" s="221"/>
      <c r="F34" s="42">
        <v>0</v>
      </c>
      <c r="G34" s="42">
        <f>F37</f>
        <v>0</v>
      </c>
      <c r="H34" s="42">
        <f>G37</f>
        <v>0</v>
      </c>
      <c r="I34" s="42">
        <f>H37</f>
        <v>0</v>
      </c>
      <c r="J34" s="43">
        <f>I37</f>
        <v>0</v>
      </c>
    </row>
    <row r="35" spans="1:10" ht="28.5" customHeight="1" x14ac:dyDescent="0.25">
      <c r="A35" s="219" t="s">
        <v>69</v>
      </c>
      <c r="B35" s="220"/>
      <c r="C35" s="220"/>
      <c r="D35" s="220"/>
      <c r="E35" s="221"/>
      <c r="F35" s="42">
        <v>0</v>
      </c>
      <c r="G35" s="42">
        <v>0</v>
      </c>
      <c r="H35" s="42">
        <v>0</v>
      </c>
      <c r="I35" s="42">
        <v>0</v>
      </c>
      <c r="J35" s="43">
        <v>0</v>
      </c>
    </row>
    <row r="36" spans="1:10" x14ac:dyDescent="0.25">
      <c r="A36" s="219" t="s">
        <v>70</v>
      </c>
      <c r="B36" s="225"/>
      <c r="C36" s="225"/>
      <c r="D36" s="225"/>
      <c r="E36" s="226"/>
      <c r="F36" s="42">
        <v>0</v>
      </c>
      <c r="G36" s="42">
        <v>0</v>
      </c>
      <c r="H36" s="42">
        <v>0</v>
      </c>
      <c r="I36" s="42">
        <v>0</v>
      </c>
      <c r="J36" s="43">
        <v>0</v>
      </c>
    </row>
    <row r="37" spans="1:10" ht="15" customHeight="1" x14ac:dyDescent="0.25">
      <c r="A37" s="216" t="s">
        <v>67</v>
      </c>
      <c r="B37" s="211"/>
      <c r="C37" s="211"/>
      <c r="D37" s="211"/>
      <c r="E37" s="211"/>
      <c r="F37" s="30">
        <f>F34-F35+F36</f>
        <v>0</v>
      </c>
      <c r="G37" s="30">
        <f>G34-G35+G36</f>
        <v>0</v>
      </c>
      <c r="H37" s="30">
        <f>H34-H35+H36</f>
        <v>0</v>
      </c>
      <c r="I37" s="30">
        <f>I34-I35+I36</f>
        <v>0</v>
      </c>
      <c r="J37" s="55">
        <f>J34-J35+J36</f>
        <v>0</v>
      </c>
    </row>
    <row r="38" spans="1:10" ht="17.25" customHeight="1" x14ac:dyDescent="0.25"/>
    <row r="39" spans="1:10" x14ac:dyDescent="0.25">
      <c r="A39" s="217" t="s">
        <v>37</v>
      </c>
      <c r="B39" s="218"/>
      <c r="C39" s="218"/>
      <c r="D39" s="218"/>
      <c r="E39" s="218"/>
      <c r="F39" s="218"/>
      <c r="G39" s="218"/>
      <c r="H39" s="218"/>
      <c r="I39" s="218"/>
      <c r="J39" s="218"/>
    </row>
    <row r="40" spans="1:10" ht="9" customHeight="1" x14ac:dyDescent="0.25"/>
  </sheetData>
  <mergeCells count="24">
    <mergeCell ref="A39:J39"/>
    <mergeCell ref="A21:E21"/>
    <mergeCell ref="A22:E22"/>
    <mergeCell ref="A24:J24"/>
    <mergeCell ref="A27:E27"/>
    <mergeCell ref="A28:E28"/>
    <mergeCell ref="A29:E29"/>
    <mergeCell ref="A31:J31"/>
    <mergeCell ref="A34:E34"/>
    <mergeCell ref="A35:E35"/>
    <mergeCell ref="A36:E36"/>
    <mergeCell ref="A37:E37"/>
    <mergeCell ref="A20:E20"/>
    <mergeCell ref="A1:J1"/>
    <mergeCell ref="A3:J3"/>
    <mergeCell ref="A5:J5"/>
    <mergeCell ref="A8:E8"/>
    <mergeCell ref="A9:E9"/>
    <mergeCell ref="A10:E10"/>
    <mergeCell ref="A12:E12"/>
    <mergeCell ref="A13:E13"/>
    <mergeCell ref="A14:E14"/>
    <mergeCell ref="A16:J16"/>
    <mergeCell ref="A19:E19"/>
  </mergeCells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5"/>
  <sheetViews>
    <sheetView workbookViewId="0">
      <selection sqref="A1:H47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8" ht="42" customHeight="1" x14ac:dyDescent="0.25">
      <c r="A1" s="207" t="s">
        <v>78</v>
      </c>
      <c r="B1" s="207"/>
      <c r="C1" s="207"/>
      <c r="D1" s="207"/>
      <c r="E1" s="207"/>
      <c r="F1" s="207"/>
      <c r="G1" s="207"/>
      <c r="H1" s="207"/>
    </row>
    <row r="2" spans="1:8" ht="18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customHeight="1" x14ac:dyDescent="0.25">
      <c r="A3" s="207" t="s">
        <v>19</v>
      </c>
      <c r="B3" s="207"/>
      <c r="C3" s="207"/>
      <c r="D3" s="207"/>
      <c r="E3" s="207"/>
      <c r="F3" s="207"/>
      <c r="G3" s="207"/>
      <c r="H3" s="207"/>
    </row>
    <row r="4" spans="1:8" ht="18" x14ac:dyDescent="0.25">
      <c r="A4" s="4"/>
      <c r="B4" s="4"/>
      <c r="C4" s="4"/>
      <c r="D4" s="4"/>
      <c r="E4" s="4"/>
      <c r="F4" s="4"/>
      <c r="G4" s="5"/>
      <c r="H4" s="5"/>
    </row>
    <row r="5" spans="1:8" ht="18" customHeight="1" x14ac:dyDescent="0.25">
      <c r="A5" s="207" t="s">
        <v>4</v>
      </c>
      <c r="B5" s="207"/>
      <c r="C5" s="207"/>
      <c r="D5" s="207"/>
      <c r="E5" s="207"/>
      <c r="F5" s="207"/>
      <c r="G5" s="207"/>
      <c r="H5" s="207"/>
    </row>
    <row r="6" spans="1:8" ht="18" x14ac:dyDescent="0.25">
      <c r="A6" s="4"/>
      <c r="B6" s="4"/>
      <c r="C6" s="4"/>
      <c r="D6" s="4"/>
      <c r="E6" s="4"/>
      <c r="F6" s="4"/>
      <c r="G6" s="5"/>
      <c r="H6" s="5"/>
    </row>
    <row r="7" spans="1:8" ht="15.75" customHeight="1" x14ac:dyDescent="0.25">
      <c r="A7" s="207" t="s">
        <v>45</v>
      </c>
      <c r="B7" s="207"/>
      <c r="C7" s="207"/>
      <c r="D7" s="207"/>
      <c r="E7" s="207"/>
      <c r="F7" s="207"/>
      <c r="G7" s="207"/>
      <c r="H7" s="207"/>
    </row>
    <row r="8" spans="1:8" ht="18" x14ac:dyDescent="0.25">
      <c r="A8" s="4"/>
      <c r="B8" s="4"/>
      <c r="C8" s="4"/>
      <c r="D8" s="4"/>
      <c r="E8" s="4"/>
      <c r="F8" s="4"/>
      <c r="G8" s="5"/>
      <c r="H8" s="5"/>
    </row>
    <row r="9" spans="1:8" ht="25.5" x14ac:dyDescent="0.25">
      <c r="A9" s="19" t="s">
        <v>5</v>
      </c>
      <c r="B9" s="18" t="s">
        <v>6</v>
      </c>
      <c r="C9" s="18" t="s">
        <v>3</v>
      </c>
      <c r="D9" s="18" t="s">
        <v>74</v>
      </c>
      <c r="E9" s="19" t="s">
        <v>75</v>
      </c>
      <c r="F9" s="19" t="s">
        <v>76</v>
      </c>
      <c r="G9" s="19" t="s">
        <v>33</v>
      </c>
      <c r="H9" s="19" t="s">
        <v>77</v>
      </c>
    </row>
    <row r="10" spans="1:8" x14ac:dyDescent="0.25">
      <c r="A10" s="186"/>
      <c r="B10" s="186"/>
      <c r="C10" s="186" t="s">
        <v>0</v>
      </c>
      <c r="D10" s="187">
        <f>D11+D28</f>
        <v>2010040.56</v>
      </c>
      <c r="E10" s="187">
        <f>E11+E28</f>
        <v>2319271</v>
      </c>
      <c r="F10" s="188">
        <f>F11+F28</f>
        <v>2411051</v>
      </c>
      <c r="G10" s="188">
        <f t="shared" ref="G10:H10" si="0">G11+G28</f>
        <v>2411051</v>
      </c>
      <c r="H10" s="188">
        <f t="shared" si="0"/>
        <v>2411051</v>
      </c>
    </row>
    <row r="11" spans="1:8" ht="15.75" customHeight="1" x14ac:dyDescent="0.25">
      <c r="A11" s="58">
        <v>6</v>
      </c>
      <c r="B11" s="58"/>
      <c r="C11" s="58" t="s">
        <v>7</v>
      </c>
      <c r="D11" s="69">
        <v>2009977.11</v>
      </c>
      <c r="E11" s="69">
        <f>E12+E16+E20+E25</f>
        <v>2318821</v>
      </c>
      <c r="F11" s="72">
        <f>F12+F16+F20+F25</f>
        <v>2410801</v>
      </c>
      <c r="G11" s="72">
        <f t="shared" ref="G11:H11" si="1">G12+G16+G20+G25</f>
        <v>2410801</v>
      </c>
      <c r="H11" s="72">
        <f t="shared" si="1"/>
        <v>2410801</v>
      </c>
    </row>
    <row r="12" spans="1:8" ht="38.25" x14ac:dyDescent="0.25">
      <c r="A12" s="11"/>
      <c r="B12" s="194">
        <v>63</v>
      </c>
      <c r="C12" s="194" t="s">
        <v>71</v>
      </c>
      <c r="D12" s="102">
        <v>1623009.46</v>
      </c>
      <c r="E12" s="102">
        <v>1859700</v>
      </c>
      <c r="F12" s="145">
        <v>1890000</v>
      </c>
      <c r="G12" s="145">
        <v>1890000</v>
      </c>
      <c r="H12" s="145">
        <v>1890000</v>
      </c>
    </row>
    <row r="13" spans="1:8" ht="25.5" x14ac:dyDescent="0.25">
      <c r="A13" s="11"/>
      <c r="B13" s="15">
        <v>63612</v>
      </c>
      <c r="C13" s="15" t="s">
        <v>277</v>
      </c>
      <c r="D13" s="70">
        <v>1601410.19</v>
      </c>
      <c r="E13" s="70">
        <v>1835000</v>
      </c>
      <c r="F13" s="71">
        <v>1865000</v>
      </c>
      <c r="G13" s="71">
        <v>1865000</v>
      </c>
      <c r="H13" s="71">
        <v>1865000</v>
      </c>
    </row>
    <row r="14" spans="1:8" ht="25.5" x14ac:dyDescent="0.25">
      <c r="A14" s="11"/>
      <c r="B14" s="15">
        <v>63622</v>
      </c>
      <c r="C14" s="15" t="s">
        <v>278</v>
      </c>
      <c r="D14" s="70">
        <v>12599.27</v>
      </c>
      <c r="E14" s="70">
        <v>15000</v>
      </c>
      <c r="F14" s="71">
        <v>15000</v>
      </c>
      <c r="G14" s="71">
        <v>15000</v>
      </c>
      <c r="H14" s="71">
        <v>15000</v>
      </c>
    </row>
    <row r="15" spans="1:8" ht="38.25" x14ac:dyDescent="0.25">
      <c r="A15" s="11"/>
      <c r="B15" s="15">
        <v>63613</v>
      </c>
      <c r="C15" s="15" t="s">
        <v>279</v>
      </c>
      <c r="D15" s="70">
        <v>9000</v>
      </c>
      <c r="E15" s="70">
        <v>9700</v>
      </c>
      <c r="F15" s="71">
        <v>10000</v>
      </c>
      <c r="G15" s="71">
        <v>10000</v>
      </c>
      <c r="H15" s="71">
        <v>10000</v>
      </c>
    </row>
    <row r="16" spans="1:8" ht="51" x14ac:dyDescent="0.25">
      <c r="A16" s="12"/>
      <c r="B16" s="195">
        <v>65</v>
      </c>
      <c r="C16" s="196" t="s">
        <v>72</v>
      </c>
      <c r="D16" s="102">
        <v>116631.96</v>
      </c>
      <c r="E16" s="102">
        <v>123600</v>
      </c>
      <c r="F16" s="145">
        <v>125000</v>
      </c>
      <c r="G16" s="145">
        <v>125000</v>
      </c>
      <c r="H16" s="145">
        <v>125000</v>
      </c>
    </row>
    <row r="17" spans="1:8" ht="25.5" x14ac:dyDescent="0.25">
      <c r="A17" s="197"/>
      <c r="B17" s="197">
        <v>65269</v>
      </c>
      <c r="C17" s="198" t="s">
        <v>275</v>
      </c>
      <c r="D17" s="76">
        <v>500</v>
      </c>
      <c r="E17" s="76">
        <v>1000</v>
      </c>
      <c r="F17" s="71">
        <v>1000</v>
      </c>
      <c r="G17" s="71">
        <v>1000</v>
      </c>
      <c r="H17" s="71">
        <v>1000</v>
      </c>
    </row>
    <row r="18" spans="1:8" ht="25.5" x14ac:dyDescent="0.25">
      <c r="A18" s="197"/>
      <c r="B18" s="197">
        <v>65264</v>
      </c>
      <c r="C18" s="198" t="s">
        <v>276</v>
      </c>
      <c r="D18" s="76">
        <v>114631.96</v>
      </c>
      <c r="E18" s="76">
        <v>120000</v>
      </c>
      <c r="F18" s="71">
        <v>120000</v>
      </c>
      <c r="G18" s="71">
        <v>120000</v>
      </c>
      <c r="H18" s="71">
        <v>120000</v>
      </c>
    </row>
    <row r="19" spans="1:8" ht="38.25" x14ac:dyDescent="0.25">
      <c r="A19" s="197"/>
      <c r="B19" s="197">
        <v>65267</v>
      </c>
      <c r="C19" s="198" t="s">
        <v>280</v>
      </c>
      <c r="D19" s="76">
        <v>1500</v>
      </c>
      <c r="E19" s="76">
        <v>2600</v>
      </c>
      <c r="F19" s="71">
        <v>4000</v>
      </c>
      <c r="G19" s="71">
        <v>4000</v>
      </c>
      <c r="H19" s="71">
        <v>4000</v>
      </c>
    </row>
    <row r="20" spans="1:8" ht="51" x14ac:dyDescent="0.25">
      <c r="A20" s="12"/>
      <c r="B20" s="195">
        <v>66</v>
      </c>
      <c r="C20" s="196" t="s">
        <v>73</v>
      </c>
      <c r="D20" s="102">
        <v>4474.01</v>
      </c>
      <c r="E20" s="102">
        <v>8600</v>
      </c>
      <c r="F20" s="145">
        <v>8800</v>
      </c>
      <c r="G20" s="145">
        <v>8800</v>
      </c>
      <c r="H20" s="145">
        <v>8800</v>
      </c>
    </row>
    <row r="21" spans="1:8" x14ac:dyDescent="0.25">
      <c r="A21" s="12"/>
      <c r="B21" s="12">
        <v>66151</v>
      </c>
      <c r="C21" s="59" t="s">
        <v>268</v>
      </c>
      <c r="D21" s="70">
        <v>3159.71</v>
      </c>
      <c r="E21" s="70">
        <v>5000</v>
      </c>
      <c r="F21" s="71">
        <v>5000</v>
      </c>
      <c r="G21" s="71">
        <v>5000</v>
      </c>
      <c r="H21" s="71">
        <v>5000</v>
      </c>
    </row>
    <row r="22" spans="1:8" ht="25.5" x14ac:dyDescent="0.25">
      <c r="A22" s="12"/>
      <c r="B22" s="12">
        <v>66141</v>
      </c>
      <c r="C22" s="59" t="s">
        <v>269</v>
      </c>
      <c r="D22" s="70">
        <v>214.3</v>
      </c>
      <c r="E22" s="70">
        <v>600</v>
      </c>
      <c r="F22" s="71">
        <v>800</v>
      </c>
      <c r="G22" s="71">
        <v>800</v>
      </c>
      <c r="H22" s="71">
        <v>800</v>
      </c>
    </row>
    <row r="23" spans="1:8" ht="25.5" x14ac:dyDescent="0.25">
      <c r="A23" s="12"/>
      <c r="B23" s="12">
        <v>66311</v>
      </c>
      <c r="C23" s="59" t="s">
        <v>270</v>
      </c>
      <c r="D23" s="70">
        <v>300</v>
      </c>
      <c r="E23" s="70">
        <v>300</v>
      </c>
      <c r="F23" s="71">
        <v>300</v>
      </c>
      <c r="G23" s="71">
        <v>300</v>
      </c>
      <c r="H23" s="71">
        <v>300</v>
      </c>
    </row>
    <row r="24" spans="1:8" ht="25.5" x14ac:dyDescent="0.25">
      <c r="A24" s="12"/>
      <c r="B24" s="12">
        <v>66313</v>
      </c>
      <c r="C24" s="59" t="s">
        <v>271</v>
      </c>
      <c r="D24" s="70">
        <v>800</v>
      </c>
      <c r="E24" s="70">
        <v>2700</v>
      </c>
      <c r="F24" s="71">
        <v>2700</v>
      </c>
      <c r="G24" s="71">
        <v>2700</v>
      </c>
      <c r="H24" s="71">
        <v>2700</v>
      </c>
    </row>
    <row r="25" spans="1:8" ht="38.25" x14ac:dyDescent="0.25">
      <c r="A25" s="12"/>
      <c r="B25" s="194">
        <v>67</v>
      </c>
      <c r="C25" s="194" t="s">
        <v>29</v>
      </c>
      <c r="D25" s="102">
        <f>D26+D27</f>
        <v>265861.68</v>
      </c>
      <c r="E25" s="102">
        <v>326921</v>
      </c>
      <c r="F25" s="145">
        <v>387001</v>
      </c>
      <c r="G25" s="145">
        <v>387001</v>
      </c>
      <c r="H25" s="145">
        <v>387001</v>
      </c>
    </row>
    <row r="26" spans="1:8" ht="38.25" x14ac:dyDescent="0.25">
      <c r="A26" s="12"/>
      <c r="B26" s="15">
        <v>67111</v>
      </c>
      <c r="C26" s="15" t="s">
        <v>272</v>
      </c>
      <c r="D26" s="70">
        <v>265066.3</v>
      </c>
      <c r="E26" s="70">
        <v>326125</v>
      </c>
      <c r="F26" s="71">
        <v>386205</v>
      </c>
      <c r="G26" s="71">
        <v>386205</v>
      </c>
      <c r="H26" s="71">
        <v>386205</v>
      </c>
    </row>
    <row r="27" spans="1:8" ht="51" x14ac:dyDescent="0.25">
      <c r="A27" s="12"/>
      <c r="B27" s="15">
        <v>67121</v>
      </c>
      <c r="C27" s="15" t="s">
        <v>273</v>
      </c>
      <c r="D27" s="70">
        <v>795.38</v>
      </c>
      <c r="E27" s="70">
        <v>796</v>
      </c>
      <c r="F27" s="71">
        <v>796</v>
      </c>
      <c r="G27" s="71">
        <v>796</v>
      </c>
      <c r="H27" s="71">
        <v>796</v>
      </c>
    </row>
    <row r="28" spans="1:8" ht="25.5" x14ac:dyDescent="0.25">
      <c r="A28" s="60">
        <v>7</v>
      </c>
      <c r="B28" s="60"/>
      <c r="C28" s="61" t="s">
        <v>8</v>
      </c>
      <c r="D28" s="69">
        <v>63.45</v>
      </c>
      <c r="E28" s="69">
        <f>E29</f>
        <v>450</v>
      </c>
      <c r="F28" s="72">
        <f>F29</f>
        <v>250</v>
      </c>
      <c r="G28" s="72">
        <f t="shared" ref="G28:H28" si="2">G29</f>
        <v>250</v>
      </c>
      <c r="H28" s="72">
        <f t="shared" si="2"/>
        <v>250</v>
      </c>
    </row>
    <row r="29" spans="1:8" ht="38.25" x14ac:dyDescent="0.25">
      <c r="A29" s="15"/>
      <c r="B29" s="194">
        <v>72</v>
      </c>
      <c r="C29" s="199" t="s">
        <v>28</v>
      </c>
      <c r="D29" s="145">
        <v>63.45</v>
      </c>
      <c r="E29" s="102">
        <v>450</v>
      </c>
      <c r="F29" s="145">
        <v>250</v>
      </c>
      <c r="G29" s="145">
        <v>250</v>
      </c>
      <c r="H29" s="145">
        <v>250</v>
      </c>
    </row>
    <row r="30" spans="1:8" ht="25.5" x14ac:dyDescent="0.25">
      <c r="A30" s="15"/>
      <c r="B30" s="15">
        <v>72111</v>
      </c>
      <c r="C30" s="24" t="s">
        <v>274</v>
      </c>
      <c r="D30" s="71">
        <v>63.45</v>
      </c>
      <c r="E30" s="70">
        <v>250</v>
      </c>
      <c r="F30" s="71">
        <v>250</v>
      </c>
      <c r="G30" s="71">
        <v>250</v>
      </c>
      <c r="H30" s="71">
        <v>250</v>
      </c>
    </row>
    <row r="31" spans="1:8" x14ac:dyDescent="0.25">
      <c r="A31" s="15"/>
      <c r="B31" s="15">
        <v>72212</v>
      </c>
      <c r="C31" s="24" t="s">
        <v>281</v>
      </c>
      <c r="D31" s="71">
        <v>0</v>
      </c>
      <c r="E31" s="70">
        <v>200</v>
      </c>
      <c r="F31" s="71">
        <v>0</v>
      </c>
      <c r="G31" s="71">
        <v>0</v>
      </c>
      <c r="H31" s="71">
        <v>0</v>
      </c>
    </row>
    <row r="32" spans="1:8" x14ac:dyDescent="0.25">
      <c r="A32" s="62"/>
      <c r="B32" s="62"/>
      <c r="C32" s="63"/>
    </row>
    <row r="34" spans="1:8" ht="15.75" x14ac:dyDescent="0.25">
      <c r="A34" s="207" t="s">
        <v>46</v>
      </c>
      <c r="B34" s="227"/>
      <c r="C34" s="227"/>
      <c r="D34" s="227"/>
      <c r="E34" s="227"/>
      <c r="F34" s="227"/>
      <c r="G34" s="227"/>
      <c r="H34" s="227"/>
    </row>
    <row r="35" spans="1:8" ht="18" x14ac:dyDescent="0.25">
      <c r="A35" s="4"/>
      <c r="B35" s="4"/>
      <c r="C35" s="4"/>
      <c r="D35" s="4"/>
      <c r="E35" s="4"/>
      <c r="F35" s="4"/>
      <c r="G35" s="5"/>
      <c r="H35" s="5"/>
    </row>
    <row r="36" spans="1:8" ht="25.5" x14ac:dyDescent="0.25">
      <c r="A36" s="19" t="s">
        <v>5</v>
      </c>
      <c r="B36" s="18" t="s">
        <v>6</v>
      </c>
      <c r="C36" s="18" t="s">
        <v>9</v>
      </c>
      <c r="D36" s="18" t="s">
        <v>74</v>
      </c>
      <c r="E36" s="19" t="s">
        <v>75</v>
      </c>
      <c r="F36" s="19" t="s">
        <v>76</v>
      </c>
      <c r="G36" s="19" t="s">
        <v>33</v>
      </c>
      <c r="H36" s="19" t="s">
        <v>77</v>
      </c>
    </row>
    <row r="37" spans="1:8" x14ac:dyDescent="0.25">
      <c r="A37" s="186"/>
      <c r="B37" s="189"/>
      <c r="C37" s="189" t="s">
        <v>1</v>
      </c>
      <c r="D37" s="187">
        <f>D38+D44</f>
        <v>1994792.51</v>
      </c>
      <c r="E37" s="187">
        <f>E38+E44</f>
        <v>2335976</v>
      </c>
      <c r="F37" s="187">
        <f>F38+F44</f>
        <v>2416051</v>
      </c>
      <c r="G37" s="187">
        <f>G38+G44</f>
        <v>2411051</v>
      </c>
      <c r="H37" s="187">
        <f>H38+H44</f>
        <v>2411051</v>
      </c>
    </row>
    <row r="38" spans="1:8" ht="15.75" customHeight="1" x14ac:dyDescent="0.25">
      <c r="A38" s="58">
        <v>3</v>
      </c>
      <c r="B38" s="58"/>
      <c r="C38" s="58" t="s">
        <v>10</v>
      </c>
      <c r="D38" s="69">
        <v>1962811.89</v>
      </c>
      <c r="E38" s="69">
        <f>SUM(E39:E42)</f>
        <v>2296879</v>
      </c>
      <c r="F38" s="69">
        <f>F39+F40+F41+F42+F43</f>
        <v>2382405</v>
      </c>
      <c r="G38" s="69">
        <f t="shared" ref="G38" si="3">G39+G40+G41+G42+G43</f>
        <v>2382405</v>
      </c>
      <c r="H38" s="69">
        <f t="shared" ref="H38" si="4">H39+H40+H41+H42+H43</f>
        <v>2382405</v>
      </c>
    </row>
    <row r="39" spans="1:8" ht="15.75" customHeight="1" x14ac:dyDescent="0.25">
      <c r="A39" s="11"/>
      <c r="B39" s="15">
        <v>31</v>
      </c>
      <c r="C39" s="15" t="s">
        <v>11</v>
      </c>
      <c r="D39" s="70">
        <v>1633348.9</v>
      </c>
      <c r="E39" s="70">
        <v>1899830</v>
      </c>
      <c r="F39" s="70">
        <v>2005100</v>
      </c>
      <c r="G39" s="70">
        <v>2005100</v>
      </c>
      <c r="H39" s="70">
        <v>2005100</v>
      </c>
    </row>
    <row r="40" spans="1:8" x14ac:dyDescent="0.25">
      <c r="A40" s="12"/>
      <c r="B40" s="15">
        <v>32</v>
      </c>
      <c r="C40" s="15" t="s">
        <v>22</v>
      </c>
      <c r="D40" s="70">
        <v>313107.03000000003</v>
      </c>
      <c r="E40" s="70">
        <v>381949</v>
      </c>
      <c r="F40" s="70">
        <v>360705</v>
      </c>
      <c r="G40" s="70">
        <v>360705</v>
      </c>
      <c r="H40" s="70">
        <v>360705</v>
      </c>
    </row>
    <row r="41" spans="1:8" x14ac:dyDescent="0.25">
      <c r="A41" s="12"/>
      <c r="B41" s="65">
        <v>34</v>
      </c>
      <c r="C41" s="65" t="s">
        <v>79</v>
      </c>
      <c r="D41" s="70">
        <v>0</v>
      </c>
      <c r="E41" s="70">
        <v>100</v>
      </c>
      <c r="F41" s="70">
        <v>100</v>
      </c>
      <c r="G41" s="70">
        <v>100</v>
      </c>
      <c r="H41" s="70">
        <v>100</v>
      </c>
    </row>
    <row r="42" spans="1:8" ht="38.25" x14ac:dyDescent="0.25">
      <c r="A42" s="12"/>
      <c r="B42" s="65">
        <v>37</v>
      </c>
      <c r="C42" s="65" t="s">
        <v>80</v>
      </c>
      <c r="D42" s="70">
        <v>14911.57</v>
      </c>
      <c r="E42" s="70">
        <v>15000</v>
      </c>
      <c r="F42" s="70">
        <v>15000</v>
      </c>
      <c r="G42" s="70">
        <v>15000</v>
      </c>
      <c r="H42" s="70">
        <v>15000</v>
      </c>
    </row>
    <row r="43" spans="1:8" x14ac:dyDescent="0.25">
      <c r="A43" s="12"/>
      <c r="B43" s="65">
        <v>38</v>
      </c>
      <c r="C43" s="65" t="s">
        <v>266</v>
      </c>
      <c r="D43" s="70">
        <v>1444.39</v>
      </c>
      <c r="E43" s="70"/>
      <c r="F43" s="70">
        <v>1500</v>
      </c>
      <c r="G43" s="70">
        <v>1500</v>
      </c>
      <c r="H43" s="70">
        <v>1500</v>
      </c>
    </row>
    <row r="44" spans="1:8" ht="25.5" x14ac:dyDescent="0.25">
      <c r="A44" s="60">
        <v>4</v>
      </c>
      <c r="B44" s="60"/>
      <c r="C44" s="61" t="s">
        <v>12</v>
      </c>
      <c r="D44" s="69">
        <v>31980.62</v>
      </c>
      <c r="E44" s="69">
        <f>E45</f>
        <v>39097</v>
      </c>
      <c r="F44" s="69">
        <f>F45</f>
        <v>33646</v>
      </c>
      <c r="G44" s="69">
        <f t="shared" ref="G44:H44" si="5">G45</f>
        <v>28646</v>
      </c>
      <c r="H44" s="69">
        <f t="shared" si="5"/>
        <v>28646</v>
      </c>
    </row>
    <row r="45" spans="1:8" ht="38.25" x14ac:dyDescent="0.25">
      <c r="A45" s="15"/>
      <c r="B45" s="15">
        <v>42</v>
      </c>
      <c r="C45" s="24" t="s">
        <v>30</v>
      </c>
      <c r="D45" s="71">
        <v>31980.62</v>
      </c>
      <c r="E45" s="70">
        <v>39097</v>
      </c>
      <c r="F45" s="71">
        <v>33646</v>
      </c>
      <c r="G45" s="71">
        <f>33646-5000</f>
        <v>28646</v>
      </c>
      <c r="H45" s="71">
        <f>33646-5000</f>
        <v>28646</v>
      </c>
    </row>
  </sheetData>
  <mergeCells count="5">
    <mergeCell ref="A34:H34"/>
    <mergeCell ref="A1:H1"/>
    <mergeCell ref="A3:H3"/>
    <mergeCell ref="A5:H5"/>
    <mergeCell ref="A7:H7"/>
  </mergeCells>
  <pageMargins left="0.7" right="0.7" top="0.75" bottom="0.75" header="0.3" footer="0.3"/>
  <pageSetup paperSize="9" scale="5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2"/>
  <sheetViews>
    <sheetView workbookViewId="0">
      <selection sqref="A1:H44"/>
    </sheetView>
  </sheetViews>
  <sheetFormatPr defaultRowHeight="15" x14ac:dyDescent="0.25"/>
  <cols>
    <col min="1" max="1" width="32.42578125" customWidth="1"/>
    <col min="2" max="6" width="25.28515625" customWidth="1"/>
  </cols>
  <sheetData>
    <row r="1" spans="1:8" ht="42" customHeight="1" x14ac:dyDescent="0.25">
      <c r="A1" s="207" t="s">
        <v>78</v>
      </c>
      <c r="B1" s="207"/>
      <c r="C1" s="207"/>
      <c r="D1" s="207"/>
      <c r="E1" s="207"/>
      <c r="F1" s="207"/>
      <c r="G1" s="207"/>
      <c r="H1" s="207"/>
    </row>
    <row r="2" spans="1:8" ht="18" customHeight="1" x14ac:dyDescent="0.25">
      <c r="A2" s="4"/>
      <c r="B2" s="4"/>
      <c r="C2" s="4"/>
      <c r="D2" s="4"/>
      <c r="E2" s="4"/>
      <c r="F2" s="4"/>
    </row>
    <row r="3" spans="1:8" ht="15.75" customHeight="1" x14ac:dyDescent="0.25">
      <c r="A3" s="207" t="s">
        <v>19</v>
      </c>
      <c r="B3" s="207"/>
      <c r="C3" s="207"/>
      <c r="D3" s="207"/>
      <c r="E3" s="207"/>
      <c r="F3" s="207"/>
    </row>
    <row r="4" spans="1:8" ht="18" x14ac:dyDescent="0.25">
      <c r="B4" s="4"/>
      <c r="C4" s="4"/>
      <c r="D4" s="4"/>
      <c r="E4" s="5"/>
      <c r="F4" s="5"/>
    </row>
    <row r="5" spans="1:8" ht="18" customHeight="1" x14ac:dyDescent="0.25">
      <c r="A5" s="207" t="s">
        <v>4</v>
      </c>
      <c r="B5" s="207"/>
      <c r="C5" s="207"/>
      <c r="D5" s="207"/>
      <c r="E5" s="207"/>
      <c r="F5" s="207"/>
    </row>
    <row r="6" spans="1:8" ht="18" x14ac:dyDescent="0.25">
      <c r="A6" s="4"/>
      <c r="B6" s="4"/>
      <c r="C6" s="4"/>
      <c r="D6" s="4"/>
      <c r="E6" s="5"/>
      <c r="F6" s="5"/>
    </row>
    <row r="7" spans="1:8" ht="15.75" customHeight="1" x14ac:dyDescent="0.25">
      <c r="A7" s="207" t="s">
        <v>47</v>
      </c>
      <c r="B7" s="207"/>
      <c r="C7" s="207"/>
      <c r="D7" s="207"/>
      <c r="E7" s="207"/>
      <c r="F7" s="207"/>
    </row>
    <row r="8" spans="1:8" ht="18" x14ac:dyDescent="0.25">
      <c r="A8" s="4"/>
      <c r="B8" s="4"/>
      <c r="C8" s="4"/>
      <c r="D8" s="4"/>
      <c r="E8" s="5"/>
      <c r="F8" s="5"/>
    </row>
    <row r="9" spans="1:8" ht="25.5" x14ac:dyDescent="0.25">
      <c r="A9" s="19" t="s">
        <v>49</v>
      </c>
      <c r="B9" s="18" t="s">
        <v>74</v>
      </c>
      <c r="C9" s="19" t="s">
        <v>75</v>
      </c>
      <c r="D9" s="19" t="s">
        <v>76</v>
      </c>
      <c r="E9" s="19" t="s">
        <v>33</v>
      </c>
      <c r="F9" s="19" t="s">
        <v>77</v>
      </c>
    </row>
    <row r="10" spans="1:8" x14ac:dyDescent="0.25">
      <c r="A10" s="67" t="s">
        <v>0</v>
      </c>
      <c r="B10" s="68">
        <f>B11+B13+B15+B17+B19+B21</f>
        <v>2010040.5599999998</v>
      </c>
      <c r="C10" s="68">
        <f>SUM(C11,C13,C15,C17,C19,C21)</f>
        <v>2319270.5700000003</v>
      </c>
      <c r="D10" s="68">
        <f>D11+D13+D15+D17+D19+D21</f>
        <v>2411051</v>
      </c>
      <c r="E10" s="68">
        <f t="shared" ref="E10" si="0">E11+E13+E15+E17+E19+E21</f>
        <v>2411051</v>
      </c>
      <c r="F10" s="68">
        <f t="shared" ref="F10" si="1">F11+F13+F15+F17+F19+F21</f>
        <v>2411051</v>
      </c>
    </row>
    <row r="11" spans="1:8" x14ac:dyDescent="0.25">
      <c r="A11" s="58" t="s">
        <v>52</v>
      </c>
      <c r="B11" s="69">
        <f>B12</f>
        <v>265861.68</v>
      </c>
      <c r="C11" s="69">
        <f>SUM(C12)</f>
        <v>326921</v>
      </c>
      <c r="D11" s="69">
        <f>D12</f>
        <v>276500</v>
      </c>
      <c r="E11" s="69">
        <f t="shared" ref="E11:F11" si="2">E12</f>
        <v>276500</v>
      </c>
      <c r="F11" s="69">
        <f t="shared" si="2"/>
        <v>276500</v>
      </c>
    </row>
    <row r="12" spans="1:8" x14ac:dyDescent="0.25">
      <c r="A12" s="13" t="s">
        <v>81</v>
      </c>
      <c r="B12" s="70">
        <v>265861.68</v>
      </c>
      <c r="C12" s="70">
        <v>326921</v>
      </c>
      <c r="D12" s="70">
        <f>191000+6000+70000+9500</f>
        <v>276500</v>
      </c>
      <c r="E12" s="70">
        <f t="shared" ref="E12:F12" si="3">191000+6000+70000+9500</f>
        <v>276500</v>
      </c>
      <c r="F12" s="70">
        <f t="shared" si="3"/>
        <v>276500</v>
      </c>
    </row>
    <row r="13" spans="1:8" x14ac:dyDescent="0.25">
      <c r="A13" s="58" t="s">
        <v>54</v>
      </c>
      <c r="B13" s="69">
        <f>B14</f>
        <v>3713.66</v>
      </c>
      <c r="C13" s="69">
        <f>SUM(C14)</f>
        <v>6600</v>
      </c>
      <c r="D13" s="69">
        <f>D14</f>
        <v>6800</v>
      </c>
      <c r="E13" s="69">
        <f t="shared" ref="E13:F13" si="4">E14</f>
        <v>6800</v>
      </c>
      <c r="F13" s="69">
        <f t="shared" si="4"/>
        <v>6800</v>
      </c>
    </row>
    <row r="14" spans="1:8" x14ac:dyDescent="0.25">
      <c r="A14" s="13" t="s">
        <v>55</v>
      </c>
      <c r="B14" s="70">
        <v>3713.66</v>
      </c>
      <c r="C14" s="70">
        <v>6600</v>
      </c>
      <c r="D14" s="70">
        <v>6800</v>
      </c>
      <c r="E14" s="70">
        <v>6800</v>
      </c>
      <c r="F14" s="70">
        <v>6800</v>
      </c>
    </row>
    <row r="15" spans="1:8" x14ac:dyDescent="0.25">
      <c r="A15" s="61" t="s">
        <v>51</v>
      </c>
      <c r="B15" s="69">
        <f>B16</f>
        <v>116292.31</v>
      </c>
      <c r="C15" s="69">
        <f>SUM(C16)</f>
        <v>120000</v>
      </c>
      <c r="D15" s="69">
        <f>D16</f>
        <v>120000</v>
      </c>
      <c r="E15" s="69">
        <f t="shared" ref="E15:F15" si="5">E16</f>
        <v>120000</v>
      </c>
      <c r="F15" s="69">
        <f t="shared" si="5"/>
        <v>120000</v>
      </c>
    </row>
    <row r="16" spans="1:8" x14ac:dyDescent="0.25">
      <c r="A16" s="13" t="s">
        <v>82</v>
      </c>
      <c r="B16" s="71">
        <v>116292.31</v>
      </c>
      <c r="C16" s="71">
        <f>130750.54-10750.54</f>
        <v>120000</v>
      </c>
      <c r="D16" s="71">
        <v>120000</v>
      </c>
      <c r="E16" s="71">
        <v>120000</v>
      </c>
      <c r="F16" s="71">
        <v>120000</v>
      </c>
    </row>
    <row r="17" spans="1:6" x14ac:dyDescent="0.25">
      <c r="A17" s="61" t="s">
        <v>50</v>
      </c>
      <c r="B17" s="72">
        <f>B18</f>
        <v>1623009.46</v>
      </c>
      <c r="C17" s="72">
        <f>SUM(C18)</f>
        <v>1859699.57</v>
      </c>
      <c r="D17" s="72">
        <f>D18</f>
        <v>2000501</v>
      </c>
      <c r="E17" s="72">
        <f t="shared" ref="E17:F17" si="6">E18</f>
        <v>2000501</v>
      </c>
      <c r="F17" s="72">
        <f t="shared" si="6"/>
        <v>2000501</v>
      </c>
    </row>
    <row r="18" spans="1:6" x14ac:dyDescent="0.25">
      <c r="A18" s="13" t="s">
        <v>83</v>
      </c>
      <c r="B18" s="71">
        <v>1623009.46</v>
      </c>
      <c r="C18" s="71">
        <f>1864854-5154.43</f>
        <v>1859699.57</v>
      </c>
      <c r="D18" s="71">
        <f>79705+1722000+796+7000+158000+3000+30000</f>
        <v>2000501</v>
      </c>
      <c r="E18" s="71">
        <f t="shared" ref="E18:F18" si="7">79705+1722000+796+7000+158000+3000+30000</f>
        <v>2000501</v>
      </c>
      <c r="F18" s="71">
        <f t="shared" si="7"/>
        <v>2000501</v>
      </c>
    </row>
    <row r="19" spans="1:6" x14ac:dyDescent="0.25">
      <c r="A19" s="61" t="s">
        <v>84</v>
      </c>
      <c r="B19" s="72">
        <f>B20</f>
        <v>1100</v>
      </c>
      <c r="C19" s="72">
        <f>SUM(C20)</f>
        <v>3000</v>
      </c>
      <c r="D19" s="72">
        <f>D20</f>
        <v>3000</v>
      </c>
      <c r="E19" s="72">
        <f t="shared" ref="E19:F19" si="8">E20</f>
        <v>3000</v>
      </c>
      <c r="F19" s="72">
        <f t="shared" si="8"/>
        <v>3000</v>
      </c>
    </row>
    <row r="20" spans="1:6" x14ac:dyDescent="0.25">
      <c r="A20" s="13" t="s">
        <v>85</v>
      </c>
      <c r="B20" s="71">
        <v>1100</v>
      </c>
      <c r="C20" s="71">
        <f>3800-800</f>
        <v>3000</v>
      </c>
      <c r="D20" s="71">
        <v>3000</v>
      </c>
      <c r="E20" s="71">
        <v>3000</v>
      </c>
      <c r="F20" s="71">
        <v>3000</v>
      </c>
    </row>
    <row r="21" spans="1:6" ht="25.5" x14ac:dyDescent="0.25">
      <c r="A21" s="61" t="s">
        <v>86</v>
      </c>
      <c r="B21" s="72">
        <f>B22</f>
        <v>63.45</v>
      </c>
      <c r="C21" s="72">
        <f>SUM(C22)</f>
        <v>3050</v>
      </c>
      <c r="D21" s="72">
        <f>D22</f>
        <v>4250</v>
      </c>
      <c r="E21" s="72">
        <f t="shared" ref="E21:F21" si="9">E22</f>
        <v>4250</v>
      </c>
      <c r="F21" s="72">
        <f t="shared" si="9"/>
        <v>4250</v>
      </c>
    </row>
    <row r="22" spans="1:6" x14ac:dyDescent="0.25">
      <c r="A22" s="13" t="s">
        <v>87</v>
      </c>
      <c r="B22" s="71">
        <v>63.45</v>
      </c>
      <c r="C22" s="71">
        <v>3050</v>
      </c>
      <c r="D22" s="71">
        <v>4250</v>
      </c>
      <c r="E22" s="71">
        <v>4250</v>
      </c>
      <c r="F22" s="71">
        <v>4250</v>
      </c>
    </row>
    <row r="23" spans="1:6" x14ac:dyDescent="0.25">
      <c r="A23" s="13"/>
      <c r="B23" s="71"/>
      <c r="C23" s="71"/>
      <c r="D23" s="71"/>
      <c r="E23" s="71"/>
      <c r="F23" s="71"/>
    </row>
    <row r="24" spans="1:6" x14ac:dyDescent="0.25">
      <c r="A24" s="66"/>
      <c r="C24" s="73"/>
    </row>
    <row r="26" spans="1:6" ht="15.75" customHeight="1" x14ac:dyDescent="0.25">
      <c r="A26" s="207" t="s">
        <v>48</v>
      </c>
      <c r="B26" s="207"/>
      <c r="C26" s="207"/>
      <c r="D26" s="207"/>
      <c r="E26" s="207"/>
      <c r="F26" s="207"/>
    </row>
    <row r="27" spans="1:6" ht="18" x14ac:dyDescent="0.25">
      <c r="A27" s="4"/>
      <c r="B27" s="4"/>
      <c r="C27" s="4"/>
      <c r="D27" s="4"/>
      <c r="E27" s="5"/>
      <c r="F27" s="5"/>
    </row>
    <row r="28" spans="1:6" ht="25.5" x14ac:dyDescent="0.25">
      <c r="A28" s="19" t="s">
        <v>49</v>
      </c>
      <c r="B28" s="18" t="s">
        <v>74</v>
      </c>
      <c r="C28" s="19" t="s">
        <v>75</v>
      </c>
      <c r="D28" s="19" t="s">
        <v>76</v>
      </c>
      <c r="E28" s="19" t="s">
        <v>33</v>
      </c>
      <c r="F28" s="19" t="s">
        <v>77</v>
      </c>
    </row>
    <row r="29" spans="1:6" x14ac:dyDescent="0.25">
      <c r="A29" s="67" t="s">
        <v>1</v>
      </c>
      <c r="B29" s="68">
        <v>1994792</v>
      </c>
      <c r="C29" s="68">
        <f>SUM(C30,C32,C34,C36,C38,C40)</f>
        <v>2335975.9699999997</v>
      </c>
      <c r="D29" s="68">
        <f>D30+D32+D34+D36+D38+D40</f>
        <v>2416051</v>
      </c>
      <c r="E29" s="68">
        <f t="shared" ref="E29" si="10">E30+E32+E34+E36+E38+E40</f>
        <v>2411051</v>
      </c>
      <c r="F29" s="68">
        <f t="shared" ref="F29" si="11">F30+F32+F34+F36+F38+F40</f>
        <v>2411051</v>
      </c>
    </row>
    <row r="30" spans="1:6" ht="15.75" customHeight="1" x14ac:dyDescent="0.25">
      <c r="A30" s="58" t="s">
        <v>52</v>
      </c>
      <c r="B30" s="69">
        <v>265861.68</v>
      </c>
      <c r="C30" s="69">
        <f>SUM(C31)</f>
        <v>326921</v>
      </c>
      <c r="D30" s="69">
        <f>D31</f>
        <v>276500</v>
      </c>
      <c r="E30" s="69">
        <f t="shared" ref="E30" si="12">E31</f>
        <v>276500</v>
      </c>
      <c r="F30" s="69">
        <f t="shared" ref="F30" si="13">F31</f>
        <v>276500</v>
      </c>
    </row>
    <row r="31" spans="1:6" x14ac:dyDescent="0.25">
      <c r="A31" s="13" t="s">
        <v>81</v>
      </c>
      <c r="B31" s="70">
        <v>265861.68</v>
      </c>
      <c r="C31" s="70">
        <v>326921</v>
      </c>
      <c r="D31" s="70">
        <f>191000+6000+70000+9500</f>
        <v>276500</v>
      </c>
      <c r="E31" s="70">
        <f t="shared" ref="E31:F31" si="14">191000+6000+70000+9500</f>
        <v>276500</v>
      </c>
      <c r="F31" s="70">
        <f t="shared" si="14"/>
        <v>276500</v>
      </c>
    </row>
    <row r="32" spans="1:6" x14ac:dyDescent="0.25">
      <c r="A32" s="58" t="s">
        <v>54</v>
      </c>
      <c r="B32" s="69">
        <f>B33</f>
        <v>3713.66</v>
      </c>
      <c r="C32" s="69">
        <f>SUM(C33)</f>
        <v>6600</v>
      </c>
      <c r="D32" s="69">
        <f>D33</f>
        <v>6800</v>
      </c>
      <c r="E32" s="69">
        <f t="shared" ref="E32" si="15">E33</f>
        <v>6800</v>
      </c>
      <c r="F32" s="69">
        <f t="shared" ref="F32" si="16">F33</f>
        <v>6800</v>
      </c>
    </row>
    <row r="33" spans="1:6" x14ac:dyDescent="0.25">
      <c r="A33" s="13" t="s">
        <v>55</v>
      </c>
      <c r="B33" s="70">
        <v>3713.66</v>
      </c>
      <c r="C33" s="70">
        <v>6600</v>
      </c>
      <c r="D33" s="70">
        <v>6800</v>
      </c>
      <c r="E33" s="70">
        <v>6800</v>
      </c>
      <c r="F33" s="70">
        <v>6800</v>
      </c>
    </row>
    <row r="34" spans="1:6" x14ac:dyDescent="0.25">
      <c r="A34" s="61" t="s">
        <v>51</v>
      </c>
      <c r="B34" s="69">
        <f>B35</f>
        <v>101044.26</v>
      </c>
      <c r="C34" s="69">
        <f>SUM(C35)</f>
        <v>130750.54</v>
      </c>
      <c r="D34" s="69">
        <f>D35</f>
        <v>125000</v>
      </c>
      <c r="E34" s="69">
        <f t="shared" ref="E34" si="17">E35</f>
        <v>120000</v>
      </c>
      <c r="F34" s="69">
        <f t="shared" ref="F34" si="18">F35</f>
        <v>120000</v>
      </c>
    </row>
    <row r="35" spans="1:6" x14ac:dyDescent="0.25">
      <c r="A35" s="13" t="s">
        <v>82</v>
      </c>
      <c r="B35" s="71">
        <v>101044.26</v>
      </c>
      <c r="C35" s="71">
        <v>130750.54</v>
      </c>
      <c r="D35" s="71">
        <v>125000</v>
      </c>
      <c r="E35" s="71">
        <v>120000</v>
      </c>
      <c r="F35" s="71">
        <v>120000</v>
      </c>
    </row>
    <row r="36" spans="1:6" x14ac:dyDescent="0.25">
      <c r="A36" s="61" t="s">
        <v>50</v>
      </c>
      <c r="B36" s="72">
        <f>B37</f>
        <v>1623009.46</v>
      </c>
      <c r="C36" s="72">
        <f>SUM(C37)</f>
        <v>1864854.43</v>
      </c>
      <c r="D36" s="72">
        <f>D37</f>
        <v>2000501</v>
      </c>
      <c r="E36" s="72">
        <f t="shared" ref="E36" si="19">E37</f>
        <v>2000501</v>
      </c>
      <c r="F36" s="72">
        <f t="shared" ref="F36" si="20">F37</f>
        <v>2000501</v>
      </c>
    </row>
    <row r="37" spans="1:6" x14ac:dyDescent="0.25">
      <c r="A37" s="13" t="s">
        <v>83</v>
      </c>
      <c r="B37" s="71">
        <v>1623009.46</v>
      </c>
      <c r="C37" s="71">
        <v>1864854.43</v>
      </c>
      <c r="D37" s="71">
        <f>79705+1722000+796+7000+158000+3000+30000</f>
        <v>2000501</v>
      </c>
      <c r="E37" s="71">
        <f t="shared" ref="E37:F37" si="21">79705+1722000+796+7000+158000+3000+30000</f>
        <v>2000501</v>
      </c>
      <c r="F37" s="71">
        <f t="shared" si="21"/>
        <v>2000501</v>
      </c>
    </row>
    <row r="38" spans="1:6" x14ac:dyDescent="0.25">
      <c r="A38" s="61" t="s">
        <v>84</v>
      </c>
      <c r="B38" s="72">
        <f>B39</f>
        <v>1100</v>
      </c>
      <c r="C38" s="72">
        <f>SUM(C39)</f>
        <v>3800</v>
      </c>
      <c r="D38" s="72">
        <f>D39</f>
        <v>3000</v>
      </c>
      <c r="E38" s="72">
        <f t="shared" ref="E38" si="22">E39</f>
        <v>3000</v>
      </c>
      <c r="F38" s="72">
        <f t="shared" ref="F38" si="23">F39</f>
        <v>3000</v>
      </c>
    </row>
    <row r="39" spans="1:6" x14ac:dyDescent="0.25">
      <c r="A39" s="13" t="s">
        <v>85</v>
      </c>
      <c r="B39" s="71">
        <v>1100</v>
      </c>
      <c r="C39" s="71">
        <v>3800</v>
      </c>
      <c r="D39" s="71">
        <v>3000</v>
      </c>
      <c r="E39" s="71">
        <v>3000</v>
      </c>
      <c r="F39" s="71">
        <v>3000</v>
      </c>
    </row>
    <row r="40" spans="1:6" ht="25.5" x14ac:dyDescent="0.25">
      <c r="A40" s="61" t="s">
        <v>86</v>
      </c>
      <c r="B40" s="72">
        <f>B41</f>
        <v>63.45</v>
      </c>
      <c r="C40" s="72">
        <f>SUM(C41)</f>
        <v>3050</v>
      </c>
      <c r="D40" s="72">
        <f>D41</f>
        <v>4250</v>
      </c>
      <c r="E40" s="72">
        <f t="shared" ref="E40" si="24">E41</f>
        <v>4250</v>
      </c>
      <c r="F40" s="72">
        <f t="shared" ref="F40" si="25">F41</f>
        <v>4250</v>
      </c>
    </row>
    <row r="41" spans="1:6" x14ac:dyDescent="0.25">
      <c r="A41" s="13" t="s">
        <v>87</v>
      </c>
      <c r="B41" s="71">
        <v>63.45</v>
      </c>
      <c r="C41" s="71">
        <v>3050</v>
      </c>
      <c r="D41" s="71">
        <v>4250</v>
      </c>
      <c r="E41" s="71">
        <v>4250</v>
      </c>
      <c r="F41" s="71">
        <v>4250</v>
      </c>
    </row>
    <row r="42" spans="1:6" x14ac:dyDescent="0.25">
      <c r="A42" s="64"/>
      <c r="B42" s="64"/>
      <c r="C42" s="71"/>
      <c r="D42" s="64"/>
      <c r="E42" s="64"/>
      <c r="F42" s="64"/>
    </row>
  </sheetData>
  <mergeCells count="5">
    <mergeCell ref="A3:F3"/>
    <mergeCell ref="A5:F5"/>
    <mergeCell ref="A7:F7"/>
    <mergeCell ref="A26:F26"/>
    <mergeCell ref="A1:H1"/>
  </mergeCells>
  <pageMargins left="0.7" right="0.7" top="0.75" bottom="0.75" header="0.3" footer="0.3"/>
  <pageSetup paperSize="9" scale="6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350"/>
  <sheetViews>
    <sheetView zoomScale="99" workbookViewId="0">
      <selection sqref="A1:I350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41.28515625" customWidth="1"/>
    <col min="5" max="9" width="25.28515625" customWidth="1"/>
  </cols>
  <sheetData>
    <row r="1" spans="1:9" ht="42" customHeight="1" x14ac:dyDescent="0.25">
      <c r="A1" s="207" t="s">
        <v>78</v>
      </c>
      <c r="B1" s="207"/>
      <c r="C1" s="207"/>
      <c r="D1" s="207"/>
      <c r="E1" s="207"/>
      <c r="F1" s="207"/>
      <c r="G1" s="207"/>
      <c r="H1" s="207"/>
      <c r="I1" s="207"/>
    </row>
    <row r="2" spans="1:9" ht="18" x14ac:dyDescent="0.25">
      <c r="A2" s="4"/>
      <c r="B2" s="4"/>
      <c r="C2" s="4"/>
      <c r="D2" s="4"/>
      <c r="E2" s="4"/>
      <c r="F2" s="4"/>
      <c r="G2" s="4"/>
      <c r="H2" s="5"/>
      <c r="I2" s="5"/>
    </row>
    <row r="3" spans="1:9" ht="18" customHeight="1" x14ac:dyDescent="0.25">
      <c r="A3" s="207" t="s">
        <v>18</v>
      </c>
      <c r="B3" s="209"/>
      <c r="C3" s="209"/>
      <c r="D3" s="209"/>
      <c r="E3" s="209"/>
      <c r="F3" s="209"/>
      <c r="G3" s="209"/>
      <c r="H3" s="209"/>
      <c r="I3" s="209"/>
    </row>
    <row r="4" spans="1:9" ht="18" x14ac:dyDescent="0.25">
      <c r="A4" s="4"/>
      <c r="B4" s="4"/>
      <c r="C4" s="4"/>
      <c r="D4" s="4"/>
      <c r="E4" s="4"/>
      <c r="F4" s="4"/>
      <c r="G4" s="4"/>
      <c r="H4" s="5"/>
      <c r="I4" s="5"/>
    </row>
    <row r="5" spans="1:9" ht="25.5" x14ac:dyDescent="0.25">
      <c r="A5" s="269" t="s">
        <v>20</v>
      </c>
      <c r="B5" s="270"/>
      <c r="C5" s="271"/>
      <c r="D5" s="18" t="s">
        <v>21</v>
      </c>
      <c r="E5" s="18" t="s">
        <v>74</v>
      </c>
      <c r="F5" s="19" t="s">
        <v>75</v>
      </c>
      <c r="G5" s="19" t="s">
        <v>76</v>
      </c>
      <c r="H5" s="19" t="s">
        <v>33</v>
      </c>
      <c r="I5" s="19" t="s">
        <v>77</v>
      </c>
    </row>
    <row r="6" spans="1:9" ht="25.5" x14ac:dyDescent="0.25">
      <c r="A6" s="266" t="s">
        <v>91</v>
      </c>
      <c r="B6" s="267"/>
      <c r="C6" s="268"/>
      <c r="D6" s="34" t="s">
        <v>92</v>
      </c>
      <c r="E6" s="174">
        <f>E7</f>
        <v>1994792.51</v>
      </c>
      <c r="F6" s="76">
        <f>SUM(F7)</f>
        <v>2335975.9699999997</v>
      </c>
      <c r="G6" s="70">
        <f>G7</f>
        <v>2416051</v>
      </c>
      <c r="H6" s="70">
        <f t="shared" ref="H6:I6" si="0">H7</f>
        <v>2411051</v>
      </c>
      <c r="I6" s="70">
        <f t="shared" si="0"/>
        <v>2411051</v>
      </c>
    </row>
    <row r="7" spans="1:9" ht="15" customHeight="1" x14ac:dyDescent="0.25">
      <c r="A7" s="266" t="s">
        <v>93</v>
      </c>
      <c r="B7" s="267"/>
      <c r="C7" s="268"/>
      <c r="D7" s="34" t="s">
        <v>94</v>
      </c>
      <c r="E7" s="174">
        <f>E9+E341</f>
        <v>1994792.51</v>
      </c>
      <c r="F7" s="76">
        <f>SUM(F9,F341)</f>
        <v>2335975.9699999997</v>
      </c>
      <c r="G7" s="70">
        <f>G9+G341</f>
        <v>2416051</v>
      </c>
      <c r="H7" s="70">
        <f t="shared" ref="H7:I7" si="1">H9+H341</f>
        <v>2411051</v>
      </c>
      <c r="I7" s="70">
        <f t="shared" si="1"/>
        <v>2411051</v>
      </c>
    </row>
    <row r="8" spans="1:9" ht="15" customHeight="1" x14ac:dyDescent="0.25">
      <c r="A8" s="77"/>
      <c r="B8" s="78"/>
      <c r="C8" s="34"/>
      <c r="D8" s="34"/>
      <c r="E8" s="174"/>
      <c r="F8" s="76"/>
      <c r="G8" s="70"/>
      <c r="H8" s="70"/>
      <c r="I8" s="179"/>
    </row>
    <row r="9" spans="1:9" x14ac:dyDescent="0.25">
      <c r="A9" s="263" t="s">
        <v>95</v>
      </c>
      <c r="B9" s="264"/>
      <c r="C9" s="265"/>
      <c r="D9" s="79" t="s">
        <v>96</v>
      </c>
      <c r="E9" s="100">
        <f>SUM(E10+E69)</f>
        <v>1987518.44</v>
      </c>
      <c r="F9" s="100">
        <f>SUM(F10+F69)</f>
        <v>2327975.9699999997</v>
      </c>
      <c r="G9" s="100">
        <f>SUM(G10+G69)</f>
        <v>2406551</v>
      </c>
      <c r="H9" s="100">
        <f>SUM(H10+H69)</f>
        <v>2401551</v>
      </c>
      <c r="I9" s="100">
        <f>SUM(I10+I69)</f>
        <v>2401551</v>
      </c>
    </row>
    <row r="10" spans="1:9" x14ac:dyDescent="0.25">
      <c r="A10" s="251" t="s">
        <v>97</v>
      </c>
      <c r="B10" s="252"/>
      <c r="C10" s="253"/>
      <c r="D10" s="200" t="s">
        <v>98</v>
      </c>
      <c r="E10" s="202">
        <f>SUM(E11+E45+E63)</f>
        <v>1568111.0399999998</v>
      </c>
      <c r="F10" s="202">
        <f>SUM(F11+F45+F63)</f>
        <v>1788865</v>
      </c>
      <c r="G10" s="202">
        <f>SUM(G11+G45+G63)</f>
        <v>1802501</v>
      </c>
      <c r="H10" s="202">
        <f>SUM(H11+H45+H63)</f>
        <v>1802501</v>
      </c>
      <c r="I10" s="202">
        <f>SUM(I11+I45+I63)</f>
        <v>1802501</v>
      </c>
    </row>
    <row r="11" spans="1:9" ht="25.5" x14ac:dyDescent="0.25">
      <c r="A11" s="254" t="s">
        <v>99</v>
      </c>
      <c r="B11" s="255"/>
      <c r="C11" s="256"/>
      <c r="D11" s="80" t="s">
        <v>100</v>
      </c>
      <c r="E11" s="69">
        <f>E12</f>
        <v>94987.999999999985</v>
      </c>
      <c r="F11" s="69">
        <f>SUM(F12)</f>
        <v>94569</v>
      </c>
      <c r="G11" s="69">
        <f>G12</f>
        <v>79705</v>
      </c>
      <c r="H11" s="69">
        <v>79705</v>
      </c>
      <c r="I11" s="69">
        <v>79705</v>
      </c>
    </row>
    <row r="12" spans="1:9" x14ac:dyDescent="0.25">
      <c r="A12" s="242" t="s">
        <v>101</v>
      </c>
      <c r="B12" s="243"/>
      <c r="C12" s="244"/>
      <c r="D12" s="81" t="s">
        <v>102</v>
      </c>
      <c r="E12" s="101">
        <f>E13</f>
        <v>94987.999999999985</v>
      </c>
      <c r="F12" s="101">
        <f>SUM(F13)</f>
        <v>94569</v>
      </c>
      <c r="G12" s="101">
        <f>G13</f>
        <v>79705</v>
      </c>
      <c r="H12" s="101">
        <v>79705</v>
      </c>
      <c r="I12" s="101">
        <v>79705</v>
      </c>
    </row>
    <row r="13" spans="1:9" ht="14.25" customHeight="1" x14ac:dyDescent="0.25">
      <c r="A13" s="109">
        <v>3</v>
      </c>
      <c r="B13" s="110"/>
      <c r="C13" s="111"/>
      <c r="D13" s="112" t="s">
        <v>10</v>
      </c>
      <c r="E13" s="175">
        <f>E14</f>
        <v>94987.999999999985</v>
      </c>
      <c r="F13" s="102">
        <f>SUM(F14)</f>
        <v>94569</v>
      </c>
      <c r="G13" s="102">
        <f>G14</f>
        <v>79705</v>
      </c>
      <c r="H13" s="102"/>
      <c r="I13" s="102"/>
    </row>
    <row r="14" spans="1:9" ht="15" customHeight="1" x14ac:dyDescent="0.25">
      <c r="A14" s="260">
        <v>32</v>
      </c>
      <c r="B14" s="261"/>
      <c r="C14" s="262"/>
      <c r="D14" s="132" t="s">
        <v>22</v>
      </c>
      <c r="E14" s="176">
        <f>E15+E19+E26+E39</f>
        <v>94987.999999999985</v>
      </c>
      <c r="F14" s="138">
        <v>94569</v>
      </c>
      <c r="G14" s="138">
        <f>G15+G19+G26+G39</f>
        <v>79705</v>
      </c>
      <c r="H14" s="138"/>
      <c r="I14" s="180"/>
    </row>
    <row r="15" spans="1:9" x14ac:dyDescent="0.25">
      <c r="A15" s="139"/>
      <c r="B15" s="140"/>
      <c r="C15" s="141" t="s">
        <v>103</v>
      </c>
      <c r="D15" s="142" t="s">
        <v>104</v>
      </c>
      <c r="E15" s="177">
        <f>SUM(E16:E18)</f>
        <v>5397.99</v>
      </c>
      <c r="F15" s="144">
        <v>8000</v>
      </c>
      <c r="G15" s="144">
        <f>SUM(G16:G18)</f>
        <v>7300</v>
      </c>
      <c r="H15" s="144"/>
      <c r="I15" s="181"/>
    </row>
    <row r="16" spans="1:9" x14ac:dyDescent="0.25">
      <c r="A16" s="83"/>
      <c r="B16" s="57"/>
      <c r="C16" s="33" t="s">
        <v>105</v>
      </c>
      <c r="D16" s="82" t="s">
        <v>106</v>
      </c>
      <c r="E16" s="174">
        <v>4897.99</v>
      </c>
      <c r="F16" s="70">
        <v>6700</v>
      </c>
      <c r="G16" s="70">
        <v>6000</v>
      </c>
      <c r="H16" s="70"/>
      <c r="I16" s="179"/>
    </row>
    <row r="17" spans="1:9" ht="15" customHeight="1" x14ac:dyDescent="0.25">
      <c r="A17" s="83"/>
      <c r="B17" s="57"/>
      <c r="C17" s="33" t="s">
        <v>107</v>
      </c>
      <c r="D17" s="82" t="s">
        <v>108</v>
      </c>
      <c r="E17" s="174">
        <v>500</v>
      </c>
      <c r="F17" s="70">
        <v>1200</v>
      </c>
      <c r="G17" s="70">
        <v>1200</v>
      </c>
      <c r="H17" s="70"/>
      <c r="I17" s="179"/>
    </row>
    <row r="18" spans="1:9" x14ac:dyDescent="0.25">
      <c r="A18" s="83"/>
      <c r="B18" s="57"/>
      <c r="C18" s="33" t="s">
        <v>109</v>
      </c>
      <c r="D18" s="82" t="s">
        <v>110</v>
      </c>
      <c r="E18" s="174">
        <v>0</v>
      </c>
      <c r="F18" s="70">
        <v>100</v>
      </c>
      <c r="G18" s="70">
        <v>100</v>
      </c>
      <c r="H18" s="70"/>
      <c r="I18" s="179"/>
    </row>
    <row r="19" spans="1:9" x14ac:dyDescent="0.25">
      <c r="A19" s="139"/>
      <c r="B19" s="140"/>
      <c r="C19" s="141" t="s">
        <v>111</v>
      </c>
      <c r="D19" s="142" t="s">
        <v>112</v>
      </c>
      <c r="E19" s="177">
        <f>SUM(E20:E25)</f>
        <v>50085.94</v>
      </c>
      <c r="F19" s="144">
        <v>49584</v>
      </c>
      <c r="G19" s="144">
        <f>SUM(G20:G25)</f>
        <v>35120</v>
      </c>
      <c r="H19" s="144"/>
      <c r="I19" s="181"/>
    </row>
    <row r="20" spans="1:9" x14ac:dyDescent="0.25">
      <c r="A20" s="83"/>
      <c r="B20" s="57"/>
      <c r="C20" s="33" t="s">
        <v>113</v>
      </c>
      <c r="D20" s="82" t="s">
        <v>114</v>
      </c>
      <c r="E20" s="71">
        <v>21179.74</v>
      </c>
      <c r="F20" s="70">
        <v>14164</v>
      </c>
      <c r="G20" s="70">
        <v>13000</v>
      </c>
      <c r="H20" s="71"/>
      <c r="I20" s="71"/>
    </row>
    <row r="21" spans="1:9" x14ac:dyDescent="0.25">
      <c r="A21" s="83"/>
      <c r="B21" s="57"/>
      <c r="C21" s="33" t="s">
        <v>115</v>
      </c>
      <c r="D21" s="82" t="s">
        <v>116</v>
      </c>
      <c r="E21" s="71">
        <v>0</v>
      </c>
      <c r="F21" s="70">
        <v>20</v>
      </c>
      <c r="G21" s="70">
        <v>20</v>
      </c>
      <c r="H21" s="71"/>
      <c r="I21" s="71"/>
    </row>
    <row r="22" spans="1:9" x14ac:dyDescent="0.25">
      <c r="A22" s="83"/>
      <c r="B22" s="57"/>
      <c r="C22" s="33" t="s">
        <v>117</v>
      </c>
      <c r="D22" s="82" t="s">
        <v>118</v>
      </c>
      <c r="E22" s="71">
        <v>24903.24</v>
      </c>
      <c r="F22" s="70">
        <v>33000</v>
      </c>
      <c r="G22" s="182">
        <v>20000</v>
      </c>
      <c r="H22" s="71"/>
      <c r="I22" s="71"/>
    </row>
    <row r="23" spans="1:9" ht="25.5" x14ac:dyDescent="0.25">
      <c r="A23" s="83"/>
      <c r="B23" s="57"/>
      <c r="C23" s="33" t="s">
        <v>119</v>
      </c>
      <c r="D23" s="82" t="s">
        <v>120</v>
      </c>
      <c r="E23" s="71">
        <v>3045.06</v>
      </c>
      <c r="F23" s="70">
        <v>1200</v>
      </c>
      <c r="G23" s="70">
        <v>1000</v>
      </c>
      <c r="H23" s="71"/>
      <c r="I23" s="71"/>
    </row>
    <row r="24" spans="1:9" x14ac:dyDescent="0.25">
      <c r="A24" s="83"/>
      <c r="B24" s="57"/>
      <c r="C24" s="33" t="s">
        <v>121</v>
      </c>
      <c r="D24" s="82" t="s">
        <v>122</v>
      </c>
      <c r="E24" s="71">
        <v>433.79</v>
      </c>
      <c r="F24" s="70">
        <v>1000</v>
      </c>
      <c r="G24" s="70">
        <v>900</v>
      </c>
      <c r="H24" s="71"/>
      <c r="I24" s="71"/>
    </row>
    <row r="25" spans="1:9" x14ac:dyDescent="0.25">
      <c r="A25" s="83"/>
      <c r="B25" s="57"/>
      <c r="C25" s="33" t="s">
        <v>123</v>
      </c>
      <c r="D25" s="82" t="s">
        <v>124</v>
      </c>
      <c r="E25" s="71">
        <v>524.11</v>
      </c>
      <c r="F25" s="70">
        <v>200</v>
      </c>
      <c r="G25" s="70">
        <v>200</v>
      </c>
      <c r="H25" s="71"/>
      <c r="I25" s="71"/>
    </row>
    <row r="26" spans="1:9" x14ac:dyDescent="0.25">
      <c r="A26" s="139"/>
      <c r="B26" s="140"/>
      <c r="C26" s="141" t="s">
        <v>125</v>
      </c>
      <c r="D26" s="142" t="s">
        <v>126</v>
      </c>
      <c r="E26" s="163">
        <f>SUM(E27:E38)</f>
        <v>36782.919999999991</v>
      </c>
      <c r="F26" s="144">
        <v>27785</v>
      </c>
      <c r="G26" s="163">
        <f>SUM(G27:G38)</f>
        <v>33485</v>
      </c>
      <c r="H26" s="163"/>
      <c r="I26" s="163"/>
    </row>
    <row r="27" spans="1:9" x14ac:dyDescent="0.25">
      <c r="A27" s="83"/>
      <c r="B27" s="57"/>
      <c r="C27" s="33" t="s">
        <v>127</v>
      </c>
      <c r="D27" s="82" t="s">
        <v>128</v>
      </c>
      <c r="E27" s="71">
        <v>2246.87</v>
      </c>
      <c r="F27" s="70">
        <v>3300</v>
      </c>
      <c r="G27" s="70">
        <v>3300</v>
      </c>
      <c r="H27" s="71"/>
      <c r="I27" s="71"/>
    </row>
    <row r="28" spans="1:9" x14ac:dyDescent="0.25">
      <c r="A28" s="83"/>
      <c r="B28" s="57"/>
      <c r="C28" s="33">
        <v>3231</v>
      </c>
      <c r="D28" s="82" t="s">
        <v>129</v>
      </c>
      <c r="E28" s="71">
        <v>2790</v>
      </c>
      <c r="F28" s="70">
        <v>5300</v>
      </c>
      <c r="G28" s="168">
        <v>5300</v>
      </c>
      <c r="H28" s="71"/>
      <c r="I28" s="71"/>
    </row>
    <row r="29" spans="1:9" x14ac:dyDescent="0.25">
      <c r="A29" s="83"/>
      <c r="B29" s="57"/>
      <c r="C29" s="33" t="s">
        <v>130</v>
      </c>
      <c r="D29" s="82" t="s">
        <v>131</v>
      </c>
      <c r="E29" s="71">
        <v>4640.9399999999996</v>
      </c>
      <c r="F29" s="70">
        <v>3300</v>
      </c>
      <c r="G29" s="70">
        <v>3265</v>
      </c>
      <c r="H29" s="71"/>
      <c r="I29" s="71"/>
    </row>
    <row r="30" spans="1:9" ht="25.5" x14ac:dyDescent="0.25">
      <c r="A30" s="83"/>
      <c r="B30" s="57"/>
      <c r="C30" s="33" t="s">
        <v>130</v>
      </c>
      <c r="D30" s="82" t="s">
        <v>132</v>
      </c>
      <c r="E30" s="71">
        <v>3000</v>
      </c>
      <c r="F30" s="70">
        <v>2990</v>
      </c>
      <c r="G30" s="182">
        <v>3000</v>
      </c>
      <c r="H30" s="71"/>
      <c r="I30" s="71"/>
    </row>
    <row r="31" spans="1:9" x14ac:dyDescent="0.25">
      <c r="A31" s="83"/>
      <c r="B31" s="57"/>
      <c r="C31" s="33" t="s">
        <v>133</v>
      </c>
      <c r="D31" s="82" t="s">
        <v>134</v>
      </c>
      <c r="E31" s="71">
        <v>0</v>
      </c>
      <c r="F31" s="70">
        <v>20</v>
      </c>
      <c r="G31" s="70">
        <v>20</v>
      </c>
      <c r="H31" s="71"/>
      <c r="I31" s="71"/>
    </row>
    <row r="32" spans="1:9" x14ac:dyDescent="0.25">
      <c r="A32" s="83"/>
      <c r="B32" s="57"/>
      <c r="C32" s="33" t="s">
        <v>135</v>
      </c>
      <c r="D32" s="82" t="s">
        <v>136</v>
      </c>
      <c r="E32" s="71">
        <v>9716.75</v>
      </c>
      <c r="F32" s="70">
        <v>5475</v>
      </c>
      <c r="G32" s="70">
        <v>6000</v>
      </c>
      <c r="H32" s="71"/>
      <c r="I32" s="71"/>
    </row>
    <row r="33" spans="1:9" x14ac:dyDescent="0.25">
      <c r="A33" s="83"/>
      <c r="B33" s="57"/>
      <c r="C33" s="33" t="s">
        <v>137</v>
      </c>
      <c r="D33" s="82" t="s">
        <v>138</v>
      </c>
      <c r="E33" s="71">
        <v>738.3</v>
      </c>
      <c r="F33" s="70">
        <v>600</v>
      </c>
      <c r="G33" s="70">
        <v>600</v>
      </c>
      <c r="H33" s="71"/>
      <c r="I33" s="71"/>
    </row>
    <row r="34" spans="1:9" ht="25.5" x14ac:dyDescent="0.25">
      <c r="A34" s="83"/>
      <c r="B34" s="57"/>
      <c r="C34" s="33" t="s">
        <v>139</v>
      </c>
      <c r="D34" s="82" t="s">
        <v>140</v>
      </c>
      <c r="E34" s="71">
        <v>5720.45</v>
      </c>
      <c r="F34" s="70">
        <v>5600</v>
      </c>
      <c r="G34" s="182">
        <v>5600</v>
      </c>
      <c r="H34" s="71"/>
      <c r="I34" s="71"/>
    </row>
    <row r="35" spans="1:9" x14ac:dyDescent="0.25">
      <c r="A35" s="83"/>
      <c r="B35" s="57"/>
      <c r="C35" s="33" t="s">
        <v>139</v>
      </c>
      <c r="D35" s="82" t="s">
        <v>141</v>
      </c>
      <c r="E35" s="71">
        <v>845.03</v>
      </c>
      <c r="F35" s="70">
        <v>600</v>
      </c>
      <c r="G35" s="70">
        <v>500</v>
      </c>
      <c r="H35" s="71"/>
      <c r="I35" s="71"/>
    </row>
    <row r="36" spans="1:9" x14ac:dyDescent="0.25">
      <c r="A36" s="83"/>
      <c r="B36" s="57"/>
      <c r="C36" s="33" t="s">
        <v>142</v>
      </c>
      <c r="D36" s="82" t="s">
        <v>143</v>
      </c>
      <c r="E36" s="71">
        <v>124.42</v>
      </c>
      <c r="F36" s="70">
        <v>600</v>
      </c>
      <c r="G36" s="70">
        <v>600</v>
      </c>
      <c r="H36" s="71"/>
      <c r="I36" s="71"/>
    </row>
    <row r="37" spans="1:9" x14ac:dyDescent="0.25">
      <c r="A37" s="83"/>
      <c r="B37" s="57"/>
      <c r="C37" s="33" t="s">
        <v>144</v>
      </c>
      <c r="D37" s="82" t="s">
        <v>145</v>
      </c>
      <c r="E37" s="71">
        <v>4990.45</v>
      </c>
      <c r="F37" s="70">
        <v>4100</v>
      </c>
      <c r="G37" s="70">
        <v>4100</v>
      </c>
      <c r="H37" s="71"/>
      <c r="I37" s="71"/>
    </row>
    <row r="38" spans="1:9" x14ac:dyDescent="0.25">
      <c r="A38" s="83"/>
      <c r="B38" s="57"/>
      <c r="C38" s="33" t="s">
        <v>146</v>
      </c>
      <c r="D38" s="82" t="s">
        <v>147</v>
      </c>
      <c r="E38" s="71">
        <v>1969.71</v>
      </c>
      <c r="F38" s="70">
        <v>1200</v>
      </c>
      <c r="G38" s="70">
        <v>1200</v>
      </c>
      <c r="H38" s="71"/>
      <c r="I38" s="71"/>
    </row>
    <row r="39" spans="1:9" x14ac:dyDescent="0.25">
      <c r="A39" s="139"/>
      <c r="B39" s="140"/>
      <c r="C39" s="141" t="s">
        <v>148</v>
      </c>
      <c r="D39" s="142" t="s">
        <v>149</v>
      </c>
      <c r="E39" s="163">
        <f>SUM(E40:E44)</f>
        <v>2721.15</v>
      </c>
      <c r="F39" s="144">
        <v>3900</v>
      </c>
      <c r="G39" s="163">
        <f>SUM(G40:G44)</f>
        <v>3800</v>
      </c>
      <c r="H39" s="163"/>
      <c r="I39" s="163"/>
    </row>
    <row r="40" spans="1:9" x14ac:dyDescent="0.25">
      <c r="A40" s="83"/>
      <c r="B40" s="57"/>
      <c r="C40" s="33" t="s">
        <v>150</v>
      </c>
      <c r="D40" s="82" t="s">
        <v>151</v>
      </c>
      <c r="E40" s="71">
        <v>2235.81</v>
      </c>
      <c r="F40" s="70">
        <v>3000</v>
      </c>
      <c r="G40" s="70">
        <v>3000</v>
      </c>
      <c r="H40" s="71"/>
      <c r="I40" s="71"/>
    </row>
    <row r="41" spans="1:9" x14ac:dyDescent="0.25">
      <c r="A41" s="83"/>
      <c r="B41" s="57"/>
      <c r="C41" s="33" t="s">
        <v>152</v>
      </c>
      <c r="D41" s="82" t="s">
        <v>153</v>
      </c>
      <c r="E41" s="71">
        <v>0</v>
      </c>
      <c r="F41" s="70">
        <v>150</v>
      </c>
      <c r="G41" s="70">
        <v>50</v>
      </c>
      <c r="H41" s="71"/>
      <c r="I41" s="71"/>
    </row>
    <row r="42" spans="1:9" x14ac:dyDescent="0.25">
      <c r="A42" s="83"/>
      <c r="B42" s="57"/>
      <c r="C42" s="33" t="s">
        <v>154</v>
      </c>
      <c r="D42" s="82" t="s">
        <v>155</v>
      </c>
      <c r="E42" s="71">
        <v>163.09</v>
      </c>
      <c r="F42" s="70">
        <v>300</v>
      </c>
      <c r="G42" s="70">
        <v>300</v>
      </c>
      <c r="H42" s="71"/>
      <c r="I42" s="71"/>
    </row>
    <row r="43" spans="1:9" x14ac:dyDescent="0.25">
      <c r="A43" s="83"/>
      <c r="B43" s="57"/>
      <c r="C43" s="33" t="s">
        <v>156</v>
      </c>
      <c r="D43" s="82" t="s">
        <v>157</v>
      </c>
      <c r="E43" s="71">
        <v>223.25</v>
      </c>
      <c r="F43" s="70">
        <v>150</v>
      </c>
      <c r="G43" s="70">
        <v>150</v>
      </c>
      <c r="H43" s="71"/>
      <c r="I43" s="71"/>
    </row>
    <row r="44" spans="1:9" x14ac:dyDescent="0.25">
      <c r="A44" s="83"/>
      <c r="B44" s="57"/>
      <c r="C44" s="33" t="s">
        <v>158</v>
      </c>
      <c r="D44" s="82" t="s">
        <v>149</v>
      </c>
      <c r="E44" s="71">
        <v>99</v>
      </c>
      <c r="F44" s="70">
        <v>300</v>
      </c>
      <c r="G44" s="70">
        <v>300</v>
      </c>
      <c r="H44" s="71"/>
      <c r="I44" s="71"/>
    </row>
    <row r="45" spans="1:9" x14ac:dyDescent="0.25">
      <c r="A45" s="254" t="s">
        <v>159</v>
      </c>
      <c r="B45" s="255"/>
      <c r="C45" s="256"/>
      <c r="D45" s="80" t="s">
        <v>160</v>
      </c>
      <c r="E45" s="105">
        <f>E46</f>
        <v>1472327.66</v>
      </c>
      <c r="F45" s="105">
        <f>SUM(F46)</f>
        <v>1693500</v>
      </c>
      <c r="G45" s="105">
        <f>SUM(G46)</f>
        <v>1722000</v>
      </c>
      <c r="H45" s="105">
        <f>SUM(H46)</f>
        <v>1722000</v>
      </c>
      <c r="I45" s="105">
        <f>SUM(I46)</f>
        <v>1722000</v>
      </c>
    </row>
    <row r="46" spans="1:9" ht="25.5" customHeight="1" x14ac:dyDescent="0.25">
      <c r="A46" s="242" t="s">
        <v>161</v>
      </c>
      <c r="B46" s="243"/>
      <c r="C46" s="244"/>
      <c r="D46" s="81" t="s">
        <v>162</v>
      </c>
      <c r="E46" s="101">
        <f>E47</f>
        <v>1472327.66</v>
      </c>
      <c r="F46" s="101">
        <f>SUM(F47)</f>
        <v>1693500</v>
      </c>
      <c r="G46" s="101">
        <f>G47</f>
        <v>1722000</v>
      </c>
      <c r="H46" s="101">
        <v>1722000</v>
      </c>
      <c r="I46" s="101">
        <v>1722000</v>
      </c>
    </row>
    <row r="47" spans="1:9" x14ac:dyDescent="0.25">
      <c r="A47" s="257">
        <v>3</v>
      </c>
      <c r="B47" s="258"/>
      <c r="C47" s="259"/>
      <c r="D47" s="113" t="s">
        <v>10</v>
      </c>
      <c r="E47" s="145">
        <f>E48+E58</f>
        <v>1472327.66</v>
      </c>
      <c r="F47" s="102">
        <f>SUM(F48+F58)</f>
        <v>1693500</v>
      </c>
      <c r="G47" s="145">
        <f>G48+G58</f>
        <v>1722000</v>
      </c>
      <c r="H47" s="145"/>
      <c r="I47" s="145"/>
    </row>
    <row r="48" spans="1:9" x14ac:dyDescent="0.25">
      <c r="A48" s="130">
        <v>31</v>
      </c>
      <c r="B48" s="131"/>
      <c r="C48" s="132"/>
      <c r="D48" s="132" t="s">
        <v>11</v>
      </c>
      <c r="E48" s="162">
        <f>E49+E53+E55</f>
        <v>1445644.0399999998</v>
      </c>
      <c r="F48" s="133">
        <v>1638000</v>
      </c>
      <c r="G48" s="133">
        <f>G49+G53+G55</f>
        <v>1666000</v>
      </c>
      <c r="H48" s="162"/>
      <c r="I48" s="162"/>
    </row>
    <row r="49" spans="1:9" x14ac:dyDescent="0.25">
      <c r="A49" s="139"/>
      <c r="B49" s="140"/>
      <c r="C49" s="141">
        <v>311</v>
      </c>
      <c r="D49" s="142" t="s">
        <v>163</v>
      </c>
      <c r="E49" s="163">
        <f>SUM(E50:E52)</f>
        <v>1188911.44</v>
      </c>
      <c r="F49" s="143">
        <v>1323000</v>
      </c>
      <c r="G49" s="143">
        <f>SUM(G50,G51,G52)</f>
        <v>1344000</v>
      </c>
      <c r="H49" s="163"/>
      <c r="I49" s="163"/>
    </row>
    <row r="50" spans="1:9" x14ac:dyDescent="0.25">
      <c r="A50" s="126"/>
      <c r="B50" s="127"/>
      <c r="C50" s="128">
        <v>3111</v>
      </c>
      <c r="D50" s="82" t="s">
        <v>164</v>
      </c>
      <c r="E50" s="71">
        <v>1172234.18</v>
      </c>
      <c r="F50" s="129">
        <v>1300000</v>
      </c>
      <c r="G50" s="129">
        <v>1320000</v>
      </c>
      <c r="H50" s="71"/>
      <c r="I50" s="71"/>
    </row>
    <row r="51" spans="1:9" x14ac:dyDescent="0.25">
      <c r="A51" s="126"/>
      <c r="B51" s="127"/>
      <c r="C51" s="128">
        <v>3113</v>
      </c>
      <c r="D51" s="82" t="s">
        <v>165</v>
      </c>
      <c r="E51" s="71">
        <v>11943.11</v>
      </c>
      <c r="F51" s="129">
        <v>15000</v>
      </c>
      <c r="G51" s="129">
        <v>15000</v>
      </c>
      <c r="H51" s="71"/>
      <c r="I51" s="71"/>
    </row>
    <row r="52" spans="1:9" x14ac:dyDescent="0.25">
      <c r="A52" s="126"/>
      <c r="B52" s="127"/>
      <c r="C52" s="128">
        <v>3114</v>
      </c>
      <c r="D52" s="82" t="s">
        <v>166</v>
      </c>
      <c r="E52" s="71">
        <v>4734.1499999999996</v>
      </c>
      <c r="F52" s="129">
        <v>8000</v>
      </c>
      <c r="G52" s="129">
        <v>9000</v>
      </c>
      <c r="H52" s="71"/>
      <c r="I52" s="71"/>
    </row>
    <row r="53" spans="1:9" x14ac:dyDescent="0.25">
      <c r="A53" s="139"/>
      <c r="B53" s="140"/>
      <c r="C53" s="141">
        <v>312</v>
      </c>
      <c r="D53" s="142" t="s">
        <v>167</v>
      </c>
      <c r="E53" s="163">
        <f>E54</f>
        <v>60562.18</v>
      </c>
      <c r="F53" s="143">
        <v>80000</v>
      </c>
      <c r="G53" s="143">
        <f>G54</f>
        <v>85000</v>
      </c>
      <c r="H53" s="163"/>
      <c r="I53" s="163"/>
    </row>
    <row r="54" spans="1:9" x14ac:dyDescent="0.25">
      <c r="A54" s="126"/>
      <c r="B54" s="127"/>
      <c r="C54" s="128">
        <v>3121</v>
      </c>
      <c r="D54" s="82" t="s">
        <v>167</v>
      </c>
      <c r="E54" s="71">
        <v>60562.18</v>
      </c>
      <c r="F54" s="129">
        <v>80000</v>
      </c>
      <c r="G54" s="129">
        <v>85000</v>
      </c>
      <c r="H54" s="71"/>
      <c r="I54" s="71"/>
    </row>
    <row r="55" spans="1:9" x14ac:dyDescent="0.25">
      <c r="A55" s="139"/>
      <c r="B55" s="140"/>
      <c r="C55" s="141">
        <v>313</v>
      </c>
      <c r="D55" s="142" t="s">
        <v>168</v>
      </c>
      <c r="E55" s="163">
        <f>E56</f>
        <v>196170.42</v>
      </c>
      <c r="F55" s="143">
        <v>235000</v>
      </c>
      <c r="G55" s="143">
        <f>G56</f>
        <v>237000</v>
      </c>
      <c r="H55" s="163"/>
      <c r="I55" s="163"/>
    </row>
    <row r="56" spans="1:9" x14ac:dyDescent="0.25">
      <c r="A56" s="126"/>
      <c r="B56" s="127"/>
      <c r="C56" s="128">
        <v>3132</v>
      </c>
      <c r="D56" s="82" t="s">
        <v>169</v>
      </c>
      <c r="E56" s="71">
        <v>196170.42</v>
      </c>
      <c r="F56" s="129">
        <v>235000</v>
      </c>
      <c r="G56" s="129">
        <v>237000</v>
      </c>
      <c r="H56" s="71"/>
      <c r="I56" s="71"/>
    </row>
    <row r="57" spans="1:9" x14ac:dyDescent="0.25">
      <c r="A57" s="126"/>
      <c r="B57" s="127"/>
      <c r="C57" s="128">
        <v>3133</v>
      </c>
      <c r="D57" s="82" t="s">
        <v>170</v>
      </c>
      <c r="E57" s="71"/>
      <c r="F57" s="129">
        <v>0</v>
      </c>
      <c r="G57" s="71"/>
      <c r="H57" s="71"/>
      <c r="I57" s="71"/>
    </row>
    <row r="58" spans="1:9" x14ac:dyDescent="0.25">
      <c r="A58" s="134">
        <v>32</v>
      </c>
      <c r="B58" s="135"/>
      <c r="C58" s="136"/>
      <c r="D58" s="137" t="s">
        <v>22</v>
      </c>
      <c r="E58" s="162">
        <f>E59+E61</f>
        <v>26683.620000000003</v>
      </c>
      <c r="F58" s="138">
        <v>55500</v>
      </c>
      <c r="G58" s="162">
        <f>G59+G61</f>
        <v>56000</v>
      </c>
      <c r="H58" s="162"/>
      <c r="I58" s="162"/>
    </row>
    <row r="59" spans="1:9" x14ac:dyDescent="0.25">
      <c r="A59" s="139"/>
      <c r="B59" s="140"/>
      <c r="C59" s="141">
        <v>321</v>
      </c>
      <c r="D59" s="141" t="s">
        <v>104</v>
      </c>
      <c r="E59" s="163">
        <f>E60</f>
        <v>22418.97</v>
      </c>
      <c r="F59" s="144">
        <v>50000</v>
      </c>
      <c r="G59" s="163">
        <f>G60</f>
        <v>50000</v>
      </c>
      <c r="H59" s="163"/>
      <c r="I59" s="163"/>
    </row>
    <row r="60" spans="1:9" ht="25.5" x14ac:dyDescent="0.25">
      <c r="A60" s="126"/>
      <c r="B60" s="127"/>
      <c r="C60" s="128">
        <v>3212</v>
      </c>
      <c r="D60" s="128" t="s">
        <v>171</v>
      </c>
      <c r="E60" s="71">
        <v>22418.97</v>
      </c>
      <c r="F60" s="76">
        <v>50000</v>
      </c>
      <c r="G60" s="71">
        <v>50000</v>
      </c>
      <c r="H60" s="71"/>
      <c r="I60" s="71"/>
    </row>
    <row r="61" spans="1:9" x14ac:dyDescent="0.25">
      <c r="A61" s="139"/>
      <c r="B61" s="140"/>
      <c r="C61" s="141">
        <v>329</v>
      </c>
      <c r="D61" s="141" t="s">
        <v>149</v>
      </c>
      <c r="E61" s="163">
        <f>E62</f>
        <v>4264.6499999999996</v>
      </c>
      <c r="F61" s="144">
        <v>5500</v>
      </c>
      <c r="G61" s="163">
        <f>G62</f>
        <v>6000</v>
      </c>
      <c r="H61" s="163"/>
      <c r="I61" s="163"/>
    </row>
    <row r="62" spans="1:9" x14ac:dyDescent="0.25">
      <c r="A62" s="126"/>
      <c r="B62" s="127"/>
      <c r="C62" s="128">
        <v>3295</v>
      </c>
      <c r="D62" s="128" t="s">
        <v>157</v>
      </c>
      <c r="E62" s="71">
        <v>4264.6499999999996</v>
      </c>
      <c r="F62" s="76">
        <v>5500</v>
      </c>
      <c r="G62" s="71">
        <v>6000</v>
      </c>
      <c r="H62" s="71"/>
      <c r="I62" s="71"/>
    </row>
    <row r="63" spans="1:9" ht="25.5" x14ac:dyDescent="0.25">
      <c r="A63" s="254" t="s">
        <v>172</v>
      </c>
      <c r="B63" s="255"/>
      <c r="C63" s="256"/>
      <c r="D63" s="80" t="s">
        <v>100</v>
      </c>
      <c r="E63" s="105">
        <f>E64</f>
        <v>795.38</v>
      </c>
      <c r="F63" s="105">
        <f>SUM(F64)</f>
        <v>796</v>
      </c>
      <c r="G63" s="105">
        <f>SUM(G64)</f>
        <v>796</v>
      </c>
      <c r="H63" s="105">
        <f>H64</f>
        <v>796</v>
      </c>
      <c r="I63" s="105">
        <f>I64</f>
        <v>796</v>
      </c>
    </row>
    <row r="64" spans="1:9" ht="15" customHeight="1" x14ac:dyDescent="0.25">
      <c r="A64" s="242" t="s">
        <v>101</v>
      </c>
      <c r="B64" s="243"/>
      <c r="C64" s="244"/>
      <c r="D64" s="81" t="s">
        <v>102</v>
      </c>
      <c r="E64" s="101">
        <f>E65</f>
        <v>795.38</v>
      </c>
      <c r="F64" s="101">
        <f>SUM(F65)</f>
        <v>796</v>
      </c>
      <c r="G64" s="101">
        <f>G65</f>
        <v>796</v>
      </c>
      <c r="H64" s="101">
        <v>796</v>
      </c>
      <c r="I64" s="101">
        <v>796</v>
      </c>
    </row>
    <row r="65" spans="1:9" x14ac:dyDescent="0.25">
      <c r="A65" s="114">
        <v>4</v>
      </c>
      <c r="B65" s="115"/>
      <c r="C65" s="113"/>
      <c r="D65" s="113" t="s">
        <v>12</v>
      </c>
      <c r="E65" s="145">
        <f>E66</f>
        <v>795.38</v>
      </c>
      <c r="F65" s="102">
        <f>SUM(F66)</f>
        <v>796</v>
      </c>
      <c r="G65" s="145">
        <f>G66</f>
        <v>796</v>
      </c>
      <c r="H65" s="145"/>
      <c r="I65" s="145"/>
    </row>
    <row r="66" spans="1:9" ht="25.5" x14ac:dyDescent="0.25">
      <c r="A66" s="170">
        <v>42</v>
      </c>
      <c r="B66" s="135"/>
      <c r="C66" s="136"/>
      <c r="D66" s="136" t="s">
        <v>30</v>
      </c>
      <c r="E66" s="162">
        <f>E67</f>
        <v>795.38</v>
      </c>
      <c r="F66" s="138">
        <v>796</v>
      </c>
      <c r="G66" s="162">
        <f>G67</f>
        <v>796</v>
      </c>
      <c r="H66" s="162"/>
      <c r="I66" s="162"/>
    </row>
    <row r="67" spans="1:9" x14ac:dyDescent="0.25">
      <c r="A67" s="169"/>
      <c r="B67" s="140"/>
      <c r="C67" s="141">
        <v>424</v>
      </c>
      <c r="D67" s="141" t="s">
        <v>173</v>
      </c>
      <c r="E67" s="163">
        <f>E68</f>
        <v>795.38</v>
      </c>
      <c r="F67" s="144">
        <v>796</v>
      </c>
      <c r="G67" s="163">
        <f>G68</f>
        <v>796</v>
      </c>
      <c r="H67" s="163"/>
      <c r="I67" s="163"/>
    </row>
    <row r="68" spans="1:9" x14ac:dyDescent="0.25">
      <c r="A68" s="56"/>
      <c r="B68" s="57"/>
      <c r="C68" s="33">
        <v>4241</v>
      </c>
      <c r="D68" s="33" t="s">
        <v>173</v>
      </c>
      <c r="E68" s="71">
        <v>795.38</v>
      </c>
      <c r="F68" s="70">
        <v>796</v>
      </c>
      <c r="G68" s="71">
        <v>796</v>
      </c>
      <c r="H68" s="71"/>
      <c r="I68" s="71"/>
    </row>
    <row r="69" spans="1:9" ht="15" customHeight="1" x14ac:dyDescent="0.25">
      <c r="A69" s="251" t="s">
        <v>174</v>
      </c>
      <c r="B69" s="252"/>
      <c r="C69" s="253"/>
      <c r="D69" s="200" t="s">
        <v>175</v>
      </c>
      <c r="E69" s="201">
        <f>SUM(E70+E110+E312)</f>
        <v>419407.4</v>
      </c>
      <c r="F69" s="201">
        <f>SUM(F70+F110+F312)</f>
        <v>539110.97</v>
      </c>
      <c r="G69" s="201">
        <f>SUM(G70+G110+G312)</f>
        <v>604050</v>
      </c>
      <c r="H69" s="201">
        <f>SUM(H70+H110+H312)</f>
        <v>599050</v>
      </c>
      <c r="I69" s="201">
        <f>SUM(I70+I110+I312)</f>
        <v>599050</v>
      </c>
    </row>
    <row r="70" spans="1:9" x14ac:dyDescent="0.25">
      <c r="A70" s="254" t="s">
        <v>176</v>
      </c>
      <c r="B70" s="255"/>
      <c r="C70" s="256"/>
      <c r="D70" s="80" t="s">
        <v>177</v>
      </c>
      <c r="E70" s="183">
        <f>E71+E83+E98</f>
        <v>152637.26</v>
      </c>
      <c r="F70" s="183">
        <f>F71+F83+F98</f>
        <v>224580</v>
      </c>
      <c r="G70" s="183">
        <f>G71+G83+G98</f>
        <v>257700</v>
      </c>
      <c r="H70" s="183">
        <f>H71+H83+H98</f>
        <v>257700</v>
      </c>
      <c r="I70" s="183">
        <f>I71+I83+I98</f>
        <v>257700</v>
      </c>
    </row>
    <row r="71" spans="1:9" ht="15" customHeight="1" x14ac:dyDescent="0.25">
      <c r="A71" s="242" t="s">
        <v>178</v>
      </c>
      <c r="B71" s="243"/>
      <c r="C71" s="244"/>
      <c r="D71" s="81" t="s">
        <v>179</v>
      </c>
      <c r="E71" s="101">
        <f>E72</f>
        <v>123231.11</v>
      </c>
      <c r="F71" s="101">
        <f>SUM(F72)</f>
        <v>158780</v>
      </c>
      <c r="G71" s="101">
        <f>G72</f>
        <v>191000</v>
      </c>
      <c r="H71" s="101">
        <v>191000</v>
      </c>
      <c r="I71" s="101">
        <v>191000</v>
      </c>
    </row>
    <row r="72" spans="1:9" x14ac:dyDescent="0.25">
      <c r="A72" s="245">
        <v>3</v>
      </c>
      <c r="B72" s="246"/>
      <c r="C72" s="247"/>
      <c r="D72" s="113" t="s">
        <v>10</v>
      </c>
      <c r="E72" s="145">
        <f>E73+E80</f>
        <v>123231.11</v>
      </c>
      <c r="F72" s="102">
        <f>SUM(F73+F80)</f>
        <v>158780</v>
      </c>
      <c r="G72" s="145">
        <f>G73+G80</f>
        <v>191000</v>
      </c>
      <c r="H72" s="145"/>
      <c r="I72" s="145"/>
    </row>
    <row r="73" spans="1:9" x14ac:dyDescent="0.25">
      <c r="A73" s="239">
        <v>31</v>
      </c>
      <c r="B73" s="240"/>
      <c r="C73" s="241"/>
      <c r="D73" s="136" t="s">
        <v>11</v>
      </c>
      <c r="E73" s="162">
        <f>E74+E76+E78</f>
        <v>121389.13</v>
      </c>
      <c r="F73" s="138">
        <v>155780</v>
      </c>
      <c r="G73" s="162">
        <f>G74+G76+G78</f>
        <v>188000</v>
      </c>
      <c r="H73" s="162"/>
      <c r="I73" s="162"/>
    </row>
    <row r="74" spans="1:9" x14ac:dyDescent="0.25">
      <c r="A74" s="146"/>
      <c r="B74" s="147"/>
      <c r="C74" s="148">
        <v>311</v>
      </c>
      <c r="D74" s="141" t="s">
        <v>163</v>
      </c>
      <c r="E74" s="163">
        <f>E75</f>
        <v>102238.82</v>
      </c>
      <c r="F74" s="144">
        <v>130050</v>
      </c>
      <c r="G74" s="163">
        <f>G75</f>
        <v>158000</v>
      </c>
      <c r="H74" s="163"/>
      <c r="I74" s="163"/>
    </row>
    <row r="75" spans="1:9" x14ac:dyDescent="0.25">
      <c r="A75" s="85"/>
      <c r="B75" s="86"/>
      <c r="C75" s="87">
        <v>3111</v>
      </c>
      <c r="D75" s="33" t="s">
        <v>164</v>
      </c>
      <c r="E75" s="71">
        <v>102238.82</v>
      </c>
      <c r="F75" s="70">
        <v>130050</v>
      </c>
      <c r="G75" s="71">
        <v>158000</v>
      </c>
      <c r="H75" s="71"/>
      <c r="I75" s="71"/>
    </row>
    <row r="76" spans="1:9" x14ac:dyDescent="0.25">
      <c r="A76" s="146"/>
      <c r="B76" s="147"/>
      <c r="C76" s="148">
        <v>312</v>
      </c>
      <c r="D76" s="141" t="s">
        <v>167</v>
      </c>
      <c r="E76" s="163">
        <f>E77</f>
        <v>2100</v>
      </c>
      <c r="F76" s="144">
        <v>4300</v>
      </c>
      <c r="G76" s="163">
        <f>G77</f>
        <v>5000</v>
      </c>
      <c r="H76" s="163"/>
      <c r="I76" s="163"/>
    </row>
    <row r="77" spans="1:9" x14ac:dyDescent="0.25">
      <c r="A77" s="85"/>
      <c r="B77" s="86"/>
      <c r="C77" s="87">
        <v>3121</v>
      </c>
      <c r="D77" s="33" t="s">
        <v>167</v>
      </c>
      <c r="E77" s="71">
        <v>2100</v>
      </c>
      <c r="F77" s="70">
        <v>4300</v>
      </c>
      <c r="G77" s="71">
        <v>5000</v>
      </c>
      <c r="H77" s="71"/>
      <c r="I77" s="71"/>
    </row>
    <row r="78" spans="1:9" x14ac:dyDescent="0.25">
      <c r="A78" s="146"/>
      <c r="B78" s="147"/>
      <c r="C78" s="148">
        <v>313</v>
      </c>
      <c r="D78" s="141" t="s">
        <v>168</v>
      </c>
      <c r="E78" s="163">
        <f>E79</f>
        <v>17050.310000000001</v>
      </c>
      <c r="F78" s="144">
        <v>21430</v>
      </c>
      <c r="G78" s="163">
        <f>G79</f>
        <v>25000</v>
      </c>
      <c r="H78" s="163"/>
      <c r="I78" s="163"/>
    </row>
    <row r="79" spans="1:9" x14ac:dyDescent="0.25">
      <c r="A79" s="85"/>
      <c r="B79" s="86"/>
      <c r="C79" s="87">
        <v>3132</v>
      </c>
      <c r="D79" s="33" t="s">
        <v>180</v>
      </c>
      <c r="E79" s="71">
        <v>17050.310000000001</v>
      </c>
      <c r="F79" s="70">
        <v>21430</v>
      </c>
      <c r="G79" s="71">
        <v>25000</v>
      </c>
      <c r="H79" s="71"/>
      <c r="I79" s="71"/>
    </row>
    <row r="80" spans="1:9" x14ac:dyDescent="0.25">
      <c r="A80" s="171">
        <v>32</v>
      </c>
      <c r="B80" s="172"/>
      <c r="C80" s="173"/>
      <c r="D80" s="136" t="s">
        <v>22</v>
      </c>
      <c r="E80" s="162">
        <f>E81</f>
        <v>1841.98</v>
      </c>
      <c r="F80" s="138">
        <v>3000</v>
      </c>
      <c r="G80" s="162">
        <f>G81</f>
        <v>3000</v>
      </c>
      <c r="H80" s="162"/>
      <c r="I80" s="162"/>
    </row>
    <row r="81" spans="1:9" x14ac:dyDescent="0.25">
      <c r="A81" s="146"/>
      <c r="B81" s="147"/>
      <c r="C81" s="148">
        <v>321</v>
      </c>
      <c r="D81" s="141" t="s">
        <v>104</v>
      </c>
      <c r="E81" s="163">
        <f>E82</f>
        <v>1841.98</v>
      </c>
      <c r="F81" s="144">
        <v>3000</v>
      </c>
      <c r="G81" s="163">
        <f>G82</f>
        <v>3000</v>
      </c>
      <c r="H81" s="163"/>
      <c r="I81" s="163"/>
    </row>
    <row r="82" spans="1:9" ht="25.5" x14ac:dyDescent="0.25">
      <c r="A82" s="85"/>
      <c r="B82" s="86"/>
      <c r="C82" s="87">
        <v>3212</v>
      </c>
      <c r="D82" s="33" t="s">
        <v>181</v>
      </c>
      <c r="E82" s="71">
        <v>1841.98</v>
      </c>
      <c r="F82" s="70">
        <v>3000</v>
      </c>
      <c r="G82" s="71">
        <v>3000</v>
      </c>
      <c r="H82" s="71"/>
      <c r="I82" s="71"/>
    </row>
    <row r="83" spans="1:9" ht="25.5" x14ac:dyDescent="0.25">
      <c r="A83" s="242" t="s">
        <v>182</v>
      </c>
      <c r="B83" s="243"/>
      <c r="C83" s="244"/>
      <c r="D83" s="81" t="s">
        <v>183</v>
      </c>
      <c r="E83" s="101">
        <f>E84</f>
        <v>25511.15</v>
      </c>
      <c r="F83" s="101">
        <f>SUM(F84)</f>
        <v>59800</v>
      </c>
      <c r="G83" s="101">
        <f>G84</f>
        <v>59700</v>
      </c>
      <c r="H83" s="101">
        <v>59700</v>
      </c>
      <c r="I83" s="101">
        <v>59700</v>
      </c>
    </row>
    <row r="84" spans="1:9" x14ac:dyDescent="0.25">
      <c r="A84" s="245">
        <v>3</v>
      </c>
      <c r="B84" s="246"/>
      <c r="C84" s="247"/>
      <c r="D84" s="113" t="s">
        <v>10</v>
      </c>
      <c r="E84" s="145">
        <f>E85+E92</f>
        <v>25511.15</v>
      </c>
      <c r="F84" s="102">
        <f>SUM(F85+F92)</f>
        <v>59800</v>
      </c>
      <c r="G84" s="145">
        <f>G85+G92</f>
        <v>59700</v>
      </c>
      <c r="H84" s="145"/>
      <c r="I84" s="145"/>
    </row>
    <row r="85" spans="1:9" x14ac:dyDescent="0.25">
      <c r="A85" s="248">
        <v>31</v>
      </c>
      <c r="B85" s="249"/>
      <c r="C85" s="250"/>
      <c r="D85" s="136" t="s">
        <v>11</v>
      </c>
      <c r="E85" s="162">
        <f>E86+E88+E90</f>
        <v>25016.75</v>
      </c>
      <c r="F85" s="138">
        <v>37800</v>
      </c>
      <c r="G85" s="162">
        <f>G86+G88+G90</f>
        <v>43200</v>
      </c>
      <c r="H85" s="162"/>
      <c r="I85" s="162"/>
    </row>
    <row r="86" spans="1:9" x14ac:dyDescent="0.25">
      <c r="A86" s="166"/>
      <c r="B86" s="167"/>
      <c r="C86" s="148">
        <v>311</v>
      </c>
      <c r="D86" s="141" t="s">
        <v>163</v>
      </c>
      <c r="E86" s="163">
        <f>E87</f>
        <v>21473.57</v>
      </c>
      <c r="F86" s="144">
        <v>30660</v>
      </c>
      <c r="G86" s="163">
        <f>G87</f>
        <v>35200</v>
      </c>
      <c r="H86" s="163"/>
      <c r="I86" s="163"/>
    </row>
    <row r="87" spans="1:9" x14ac:dyDescent="0.25">
      <c r="A87" s="88"/>
      <c r="B87" s="89"/>
      <c r="C87" s="87">
        <v>3111</v>
      </c>
      <c r="D87" s="33" t="s">
        <v>164</v>
      </c>
      <c r="E87" s="71">
        <v>21473.57</v>
      </c>
      <c r="F87" s="70">
        <v>30660</v>
      </c>
      <c r="G87" s="71">
        <v>35200</v>
      </c>
      <c r="H87" s="71"/>
      <c r="I87" s="71"/>
    </row>
    <row r="88" spans="1:9" x14ac:dyDescent="0.25">
      <c r="A88" s="166"/>
      <c r="B88" s="167"/>
      <c r="C88" s="148">
        <v>312</v>
      </c>
      <c r="D88" s="141" t="s">
        <v>167</v>
      </c>
      <c r="E88" s="163"/>
      <c r="F88" s="144">
        <v>2000</v>
      </c>
      <c r="G88" s="163">
        <f>G89</f>
        <v>3000</v>
      </c>
      <c r="H88" s="163"/>
      <c r="I88" s="163"/>
    </row>
    <row r="89" spans="1:9" x14ac:dyDescent="0.25">
      <c r="A89" s="88"/>
      <c r="B89" s="89"/>
      <c r="C89" s="87">
        <v>3121</v>
      </c>
      <c r="D89" s="33" t="s">
        <v>167</v>
      </c>
      <c r="E89" s="71"/>
      <c r="F89" s="70">
        <v>2000</v>
      </c>
      <c r="G89" s="71">
        <v>3000</v>
      </c>
      <c r="H89" s="71"/>
      <c r="I89" s="71"/>
    </row>
    <row r="90" spans="1:9" x14ac:dyDescent="0.25">
      <c r="A90" s="166"/>
      <c r="B90" s="167"/>
      <c r="C90" s="148">
        <v>313</v>
      </c>
      <c r="D90" s="141" t="s">
        <v>168</v>
      </c>
      <c r="E90" s="163">
        <f>E91</f>
        <v>3543.18</v>
      </c>
      <c r="F90" s="144">
        <v>5040</v>
      </c>
      <c r="G90" s="163">
        <f>G91</f>
        <v>5000</v>
      </c>
      <c r="H90" s="163"/>
      <c r="I90" s="163"/>
    </row>
    <row r="91" spans="1:9" x14ac:dyDescent="0.25">
      <c r="A91" s="88"/>
      <c r="B91" s="89"/>
      <c r="C91" s="87">
        <v>3132</v>
      </c>
      <c r="D91" s="33" t="s">
        <v>180</v>
      </c>
      <c r="E91" s="71">
        <v>3543.18</v>
      </c>
      <c r="F91" s="70">
        <v>5040</v>
      </c>
      <c r="G91" s="71">
        <v>5000</v>
      </c>
      <c r="H91" s="71"/>
      <c r="I91" s="71"/>
    </row>
    <row r="92" spans="1:9" x14ac:dyDescent="0.25">
      <c r="A92" s="134">
        <v>32</v>
      </c>
      <c r="B92" s="135"/>
      <c r="C92" s="136"/>
      <c r="D92" s="137" t="s">
        <v>22</v>
      </c>
      <c r="E92" s="162">
        <f>E93+E95</f>
        <v>494.4</v>
      </c>
      <c r="F92" s="153">
        <v>22000</v>
      </c>
      <c r="G92" s="162">
        <f>G93+G95</f>
        <v>16500</v>
      </c>
      <c r="H92" s="162"/>
      <c r="I92" s="162"/>
    </row>
    <row r="93" spans="1:9" x14ac:dyDescent="0.25">
      <c r="A93" s="139"/>
      <c r="B93" s="140"/>
      <c r="C93" s="141">
        <v>321</v>
      </c>
      <c r="D93" s="149" t="s">
        <v>104</v>
      </c>
      <c r="E93" s="163">
        <f>E94</f>
        <v>494.4</v>
      </c>
      <c r="F93" s="150">
        <v>1100</v>
      </c>
      <c r="G93" s="163">
        <f>G94</f>
        <v>1500</v>
      </c>
      <c r="H93" s="163"/>
      <c r="I93" s="163"/>
    </row>
    <row r="94" spans="1:9" x14ac:dyDescent="0.25">
      <c r="A94" s="83"/>
      <c r="B94" s="57"/>
      <c r="C94" s="33">
        <v>3212</v>
      </c>
      <c r="D94" s="84" t="s">
        <v>181</v>
      </c>
      <c r="E94" s="71">
        <v>494.4</v>
      </c>
      <c r="F94" s="103">
        <v>1100</v>
      </c>
      <c r="G94" s="71">
        <v>1500</v>
      </c>
      <c r="H94" s="71"/>
      <c r="I94" s="71"/>
    </row>
    <row r="95" spans="1:9" x14ac:dyDescent="0.25">
      <c r="A95" s="139"/>
      <c r="B95" s="140"/>
      <c r="C95" s="141">
        <v>322</v>
      </c>
      <c r="D95" s="149" t="s">
        <v>112</v>
      </c>
      <c r="E95" s="163"/>
      <c r="F95" s="150">
        <v>21000</v>
      </c>
      <c r="G95" s="163">
        <f>G96+G97</f>
        <v>15000</v>
      </c>
      <c r="H95" s="163"/>
      <c r="I95" s="163"/>
    </row>
    <row r="96" spans="1:9" x14ac:dyDescent="0.25">
      <c r="A96" s="83"/>
      <c r="B96" s="57"/>
      <c r="C96" s="33">
        <v>3221</v>
      </c>
      <c r="D96" s="84" t="s">
        <v>184</v>
      </c>
      <c r="E96" s="71"/>
      <c r="F96" s="103">
        <v>1000</v>
      </c>
      <c r="G96" s="71">
        <v>1000</v>
      </c>
      <c r="H96" s="71"/>
      <c r="I96" s="71"/>
    </row>
    <row r="97" spans="1:9" x14ac:dyDescent="0.25">
      <c r="A97" s="90"/>
      <c r="B97" s="91"/>
      <c r="C97" s="92">
        <v>3222</v>
      </c>
      <c r="D97" s="84" t="s">
        <v>116</v>
      </c>
      <c r="E97" s="71"/>
      <c r="F97" s="103">
        <v>20000</v>
      </c>
      <c r="G97" s="71">
        <v>14000</v>
      </c>
      <c r="H97" s="71"/>
      <c r="I97" s="71"/>
    </row>
    <row r="98" spans="1:9" x14ac:dyDescent="0.25">
      <c r="A98" s="233" t="s">
        <v>185</v>
      </c>
      <c r="B98" s="234"/>
      <c r="C98" s="235"/>
      <c r="D98" s="93" t="s">
        <v>186</v>
      </c>
      <c r="E98" s="101">
        <f>E99</f>
        <v>3895</v>
      </c>
      <c r="F98" s="101">
        <f>SUM(F99)</f>
        <v>6000</v>
      </c>
      <c r="G98" s="101">
        <f>G99</f>
        <v>7000</v>
      </c>
      <c r="H98" s="101">
        <v>7000</v>
      </c>
      <c r="I98" s="101">
        <v>7000</v>
      </c>
    </row>
    <row r="99" spans="1:9" x14ac:dyDescent="0.25">
      <c r="A99" s="116">
        <v>3</v>
      </c>
      <c r="B99" s="117"/>
      <c r="C99" s="118"/>
      <c r="D99" s="119" t="s">
        <v>10</v>
      </c>
      <c r="E99" s="145">
        <f>E100+E107</f>
        <v>3895</v>
      </c>
      <c r="F99" s="107">
        <f>SUM(F100+F107)</f>
        <v>6000</v>
      </c>
      <c r="G99" s="145">
        <f>G100</f>
        <v>7000</v>
      </c>
      <c r="H99" s="145"/>
      <c r="I99" s="145"/>
    </row>
    <row r="100" spans="1:9" x14ac:dyDescent="0.25">
      <c r="A100" s="151">
        <v>31</v>
      </c>
      <c r="B100" s="152"/>
      <c r="C100" s="137"/>
      <c r="D100" s="137" t="s">
        <v>11</v>
      </c>
      <c r="E100" s="162">
        <f>E101+E103+E105</f>
        <v>3895</v>
      </c>
      <c r="F100" s="153">
        <v>5300</v>
      </c>
      <c r="G100" s="162">
        <f>G101+G103+G105+G108</f>
        <v>7000</v>
      </c>
      <c r="H100" s="162"/>
      <c r="I100" s="162"/>
    </row>
    <row r="101" spans="1:9" x14ac:dyDescent="0.25">
      <c r="A101" s="160"/>
      <c r="B101" s="161"/>
      <c r="C101" s="149">
        <v>311</v>
      </c>
      <c r="D101" s="149" t="s">
        <v>163</v>
      </c>
      <c r="E101" s="163">
        <f>E102</f>
        <v>1095</v>
      </c>
      <c r="F101" s="150">
        <v>3300</v>
      </c>
      <c r="G101" s="150">
        <f>G102</f>
        <v>3300</v>
      </c>
      <c r="H101" s="163"/>
      <c r="I101" s="163"/>
    </row>
    <row r="102" spans="1:9" x14ac:dyDescent="0.25">
      <c r="A102" s="90"/>
      <c r="B102" s="91"/>
      <c r="C102" s="84">
        <v>3111</v>
      </c>
      <c r="D102" s="84" t="s">
        <v>164</v>
      </c>
      <c r="E102" s="71">
        <v>1095</v>
      </c>
      <c r="F102" s="103">
        <v>3300</v>
      </c>
      <c r="G102" s="71">
        <v>3300</v>
      </c>
      <c r="H102" s="71"/>
      <c r="I102" s="71"/>
    </row>
    <row r="103" spans="1:9" x14ac:dyDescent="0.25">
      <c r="A103" s="160"/>
      <c r="B103" s="161"/>
      <c r="C103" s="149">
        <v>312</v>
      </c>
      <c r="D103" s="149" t="s">
        <v>167</v>
      </c>
      <c r="E103" s="163">
        <f>E104</f>
        <v>2800</v>
      </c>
      <c r="F103" s="150">
        <v>1460</v>
      </c>
      <c r="G103" s="150">
        <f>G104</f>
        <v>2300</v>
      </c>
      <c r="H103" s="163"/>
      <c r="I103" s="163"/>
    </row>
    <row r="104" spans="1:9" x14ac:dyDescent="0.25">
      <c r="A104" s="90"/>
      <c r="B104" s="91"/>
      <c r="C104" s="84">
        <v>3121</v>
      </c>
      <c r="D104" s="84" t="s">
        <v>167</v>
      </c>
      <c r="E104" s="71">
        <v>2800</v>
      </c>
      <c r="F104" s="103">
        <v>1460</v>
      </c>
      <c r="G104" s="71">
        <v>2300</v>
      </c>
      <c r="H104" s="71"/>
      <c r="I104" s="71"/>
    </row>
    <row r="105" spans="1:9" x14ac:dyDescent="0.25">
      <c r="A105" s="160"/>
      <c r="B105" s="161"/>
      <c r="C105" s="149">
        <v>313</v>
      </c>
      <c r="D105" s="149" t="s">
        <v>168</v>
      </c>
      <c r="E105" s="163"/>
      <c r="F105" s="150">
        <v>540</v>
      </c>
      <c r="G105" s="163">
        <f>G106</f>
        <v>700</v>
      </c>
      <c r="H105" s="163"/>
      <c r="I105" s="163"/>
    </row>
    <row r="106" spans="1:9" x14ac:dyDescent="0.25">
      <c r="A106" s="90"/>
      <c r="B106" s="91"/>
      <c r="C106" s="84">
        <v>3132</v>
      </c>
      <c r="D106" s="84" t="s">
        <v>180</v>
      </c>
      <c r="E106" s="71"/>
      <c r="F106" s="103">
        <v>540</v>
      </c>
      <c r="G106" s="71">
        <v>700</v>
      </c>
      <c r="H106" s="71"/>
      <c r="I106" s="71"/>
    </row>
    <row r="107" spans="1:9" x14ac:dyDescent="0.25">
      <c r="A107" s="151">
        <v>32</v>
      </c>
      <c r="B107" s="152"/>
      <c r="C107" s="137"/>
      <c r="D107" s="137" t="s">
        <v>22</v>
      </c>
      <c r="E107" s="162"/>
      <c r="F107" s="153">
        <v>700</v>
      </c>
      <c r="G107" s="162">
        <f>G108</f>
        <v>700</v>
      </c>
      <c r="H107" s="162"/>
      <c r="I107" s="162"/>
    </row>
    <row r="108" spans="1:9" x14ac:dyDescent="0.25">
      <c r="A108" s="160"/>
      <c r="B108" s="161"/>
      <c r="C108" s="149">
        <v>321</v>
      </c>
      <c r="D108" s="149" t="s">
        <v>104</v>
      </c>
      <c r="E108" s="163"/>
      <c r="F108" s="150">
        <v>700</v>
      </c>
      <c r="G108" s="163">
        <f>G109</f>
        <v>700</v>
      </c>
      <c r="H108" s="163"/>
      <c r="I108" s="163"/>
    </row>
    <row r="109" spans="1:9" x14ac:dyDescent="0.25">
      <c r="A109" s="90"/>
      <c r="B109" s="91"/>
      <c r="C109" s="84">
        <v>3212</v>
      </c>
      <c r="D109" s="84" t="s">
        <v>181</v>
      </c>
      <c r="E109" s="71"/>
      <c r="F109" s="103">
        <v>700</v>
      </c>
      <c r="G109" s="71">
        <v>700</v>
      </c>
      <c r="H109" s="71"/>
      <c r="I109" s="71"/>
    </row>
    <row r="110" spans="1:9" x14ac:dyDescent="0.25">
      <c r="A110" s="230" t="s">
        <v>187</v>
      </c>
      <c r="B110" s="231"/>
      <c r="C110" s="232"/>
      <c r="D110" s="94" t="s">
        <v>188</v>
      </c>
      <c r="E110" s="105">
        <f>E111+E130+E148+E163+E170+E214+E219+E249+E263+E277+E288+E293+E298+E307</f>
        <v>230886.24000000002</v>
      </c>
      <c r="F110" s="105">
        <f>F111+F130+F148+F163+F170+F214+F219+F249+F263+F277+F288+F293+F298+F307</f>
        <v>256274.97</v>
      </c>
      <c r="G110" s="105">
        <f>G111+G130+G148+G163+G170+G214+G219+G249+G263+G277+G288+G293+G298+G307</f>
        <v>246350</v>
      </c>
      <c r="H110" s="105">
        <f>H111+H130+H148+H163+H170+H214+H219+H249+H263+H277+H288+H293+H298+H307</f>
        <v>241350</v>
      </c>
      <c r="I110" s="105">
        <f>I111+I130+I148+I163+I170+I214+I219+I249+I263+I277+I288+I293+I298+I307</f>
        <v>241350</v>
      </c>
    </row>
    <row r="111" spans="1:9" x14ac:dyDescent="0.25">
      <c r="A111" s="234" t="s">
        <v>178</v>
      </c>
      <c r="B111" s="234"/>
      <c r="C111" s="235"/>
      <c r="D111" s="95" t="s">
        <v>179</v>
      </c>
      <c r="E111" s="104">
        <f>E112</f>
        <v>3689.22</v>
      </c>
      <c r="F111" s="104">
        <f>SUM(F112)</f>
        <v>6520</v>
      </c>
      <c r="G111" s="104">
        <f>G112</f>
        <v>6000</v>
      </c>
      <c r="H111" s="104">
        <v>6000</v>
      </c>
      <c r="I111" s="104">
        <v>6000</v>
      </c>
    </row>
    <row r="112" spans="1:9" x14ac:dyDescent="0.25">
      <c r="A112" s="120">
        <v>3</v>
      </c>
      <c r="B112" s="121"/>
      <c r="C112" s="119"/>
      <c r="D112" s="113" t="s">
        <v>10</v>
      </c>
      <c r="E112" s="145">
        <f>E113+E118</f>
        <v>3689.22</v>
      </c>
      <c r="F112" s="107">
        <f>SUM(F113+F118)</f>
        <v>6520</v>
      </c>
      <c r="G112" s="145">
        <f>G113+G118</f>
        <v>6000</v>
      </c>
      <c r="H112" s="145"/>
      <c r="I112" s="145"/>
    </row>
    <row r="113" spans="1:9" x14ac:dyDescent="0.25">
      <c r="A113" s="239">
        <v>31</v>
      </c>
      <c r="B113" s="240"/>
      <c r="C113" s="241"/>
      <c r="D113" s="154" t="s">
        <v>11</v>
      </c>
      <c r="E113" s="162">
        <f>E114+E116</f>
        <v>2294.2199999999998</v>
      </c>
      <c r="F113" s="153">
        <v>4770</v>
      </c>
      <c r="G113" s="162">
        <f>G114+G116</f>
        <v>5300</v>
      </c>
      <c r="H113" s="162"/>
      <c r="I113" s="162"/>
    </row>
    <row r="114" spans="1:9" x14ac:dyDescent="0.25">
      <c r="A114" s="146"/>
      <c r="B114" s="147"/>
      <c r="C114" s="148">
        <v>311</v>
      </c>
      <c r="D114" s="141" t="s">
        <v>163</v>
      </c>
      <c r="E114" s="163">
        <f>E115</f>
        <v>1969.29</v>
      </c>
      <c r="F114" s="150">
        <v>4100</v>
      </c>
      <c r="G114" s="163">
        <f>G115</f>
        <v>4500</v>
      </c>
      <c r="H114" s="163"/>
      <c r="I114" s="163"/>
    </row>
    <row r="115" spans="1:9" x14ac:dyDescent="0.25">
      <c r="A115" s="85"/>
      <c r="B115" s="86"/>
      <c r="C115" s="87">
        <v>3111</v>
      </c>
      <c r="D115" s="33" t="s">
        <v>164</v>
      </c>
      <c r="E115" s="71">
        <v>1969.29</v>
      </c>
      <c r="F115" s="103">
        <v>4100</v>
      </c>
      <c r="G115" s="71">
        <v>4500</v>
      </c>
      <c r="H115" s="71"/>
      <c r="I115" s="71"/>
    </row>
    <row r="116" spans="1:9" x14ac:dyDescent="0.25">
      <c r="A116" s="146"/>
      <c r="B116" s="147"/>
      <c r="C116" s="148">
        <v>313</v>
      </c>
      <c r="D116" s="141" t="s">
        <v>168</v>
      </c>
      <c r="E116" s="163">
        <f>E117</f>
        <v>324.93</v>
      </c>
      <c r="F116" s="150">
        <v>670</v>
      </c>
      <c r="G116" s="163">
        <f>G117</f>
        <v>800</v>
      </c>
      <c r="H116" s="163"/>
      <c r="I116" s="163"/>
    </row>
    <row r="117" spans="1:9" x14ac:dyDescent="0.25">
      <c r="A117" s="85"/>
      <c r="B117" s="86"/>
      <c r="C117" s="87">
        <v>3132</v>
      </c>
      <c r="D117" s="33" t="s">
        <v>180</v>
      </c>
      <c r="E117" s="71">
        <v>324.93</v>
      </c>
      <c r="F117" s="103">
        <v>670</v>
      </c>
      <c r="G117" s="71">
        <v>800</v>
      </c>
      <c r="H117" s="71"/>
      <c r="I117" s="71"/>
    </row>
    <row r="118" spans="1:9" x14ac:dyDescent="0.25">
      <c r="A118" s="239">
        <v>32</v>
      </c>
      <c r="B118" s="240"/>
      <c r="C118" s="241"/>
      <c r="D118" s="137" t="s">
        <v>22</v>
      </c>
      <c r="E118" s="162">
        <f>E119+E121</f>
        <v>1395</v>
      </c>
      <c r="F118" s="153">
        <v>1750</v>
      </c>
      <c r="G118" s="162">
        <f>G121+G124+G128</f>
        <v>700</v>
      </c>
      <c r="H118" s="162"/>
      <c r="I118" s="162"/>
    </row>
    <row r="119" spans="1:9" x14ac:dyDescent="0.25">
      <c r="A119" s="146"/>
      <c r="B119" s="147"/>
      <c r="C119" s="148">
        <v>321</v>
      </c>
      <c r="D119" s="159" t="s">
        <v>104</v>
      </c>
      <c r="E119" s="163">
        <f>E120</f>
        <v>1195</v>
      </c>
      <c r="F119" s="163"/>
      <c r="G119" s="163"/>
      <c r="H119" s="163"/>
      <c r="I119" s="163"/>
    </row>
    <row r="120" spans="1:9" x14ac:dyDescent="0.25">
      <c r="A120" s="85"/>
      <c r="B120" s="86"/>
      <c r="C120" s="87" t="s">
        <v>107</v>
      </c>
      <c r="D120" s="84" t="s">
        <v>108</v>
      </c>
      <c r="E120" s="71">
        <v>1195</v>
      </c>
      <c r="F120" s="103"/>
      <c r="G120" s="71"/>
      <c r="H120" s="71"/>
      <c r="I120" s="71"/>
    </row>
    <row r="121" spans="1:9" x14ac:dyDescent="0.25">
      <c r="A121" s="146"/>
      <c r="B121" s="147"/>
      <c r="C121" s="148">
        <v>322</v>
      </c>
      <c r="D121" s="149" t="s">
        <v>189</v>
      </c>
      <c r="E121" s="163">
        <f>E122</f>
        <v>200</v>
      </c>
      <c r="F121" s="150">
        <v>870</v>
      </c>
      <c r="G121" s="163">
        <f>G122</f>
        <v>700</v>
      </c>
      <c r="H121" s="163"/>
      <c r="I121" s="163"/>
    </row>
    <row r="122" spans="1:9" x14ac:dyDescent="0.25">
      <c r="A122" s="85"/>
      <c r="B122" s="86"/>
      <c r="C122" s="87">
        <v>3221</v>
      </c>
      <c r="D122" s="84" t="s">
        <v>184</v>
      </c>
      <c r="E122" s="71">
        <v>200</v>
      </c>
      <c r="F122" s="103">
        <v>450</v>
      </c>
      <c r="G122" s="71">
        <v>700</v>
      </c>
      <c r="H122" s="71"/>
      <c r="I122" s="71"/>
    </row>
    <row r="123" spans="1:9" x14ac:dyDescent="0.25">
      <c r="A123" s="85"/>
      <c r="B123" s="86"/>
      <c r="C123" s="87">
        <v>3222</v>
      </c>
      <c r="D123" s="84" t="s">
        <v>116</v>
      </c>
      <c r="E123" s="71"/>
      <c r="F123" s="103">
        <v>420</v>
      </c>
      <c r="G123" s="71">
        <v>0</v>
      </c>
      <c r="H123" s="71"/>
      <c r="I123" s="71"/>
    </row>
    <row r="124" spans="1:9" x14ac:dyDescent="0.25">
      <c r="A124" s="146"/>
      <c r="B124" s="147"/>
      <c r="C124" s="148">
        <v>323</v>
      </c>
      <c r="D124" s="149" t="s">
        <v>126</v>
      </c>
      <c r="E124" s="163"/>
      <c r="F124" s="150">
        <v>680</v>
      </c>
      <c r="G124" s="163">
        <f>G125+G126+G127</f>
        <v>0</v>
      </c>
      <c r="H124" s="163"/>
      <c r="I124" s="163"/>
    </row>
    <row r="125" spans="1:9" x14ac:dyDescent="0.25">
      <c r="A125" s="85"/>
      <c r="B125" s="86"/>
      <c r="C125" s="87">
        <v>3231</v>
      </c>
      <c r="D125" s="84" t="s">
        <v>128</v>
      </c>
      <c r="E125" s="71"/>
      <c r="F125" s="103">
        <v>400</v>
      </c>
      <c r="G125" s="71">
        <v>0</v>
      </c>
      <c r="H125" s="71"/>
      <c r="I125" s="71"/>
    </row>
    <row r="126" spans="1:9" x14ac:dyDescent="0.25">
      <c r="A126" s="85"/>
      <c r="B126" s="86"/>
      <c r="C126" s="87">
        <v>3235</v>
      </c>
      <c r="D126" s="84" t="s">
        <v>138</v>
      </c>
      <c r="E126" s="71"/>
      <c r="F126" s="103">
        <v>100</v>
      </c>
      <c r="G126" s="71">
        <v>0</v>
      </c>
      <c r="H126" s="71"/>
      <c r="I126" s="71"/>
    </row>
    <row r="127" spans="1:9" x14ac:dyDescent="0.25">
      <c r="A127" s="85"/>
      <c r="B127" s="86"/>
      <c r="C127" s="87">
        <v>3237</v>
      </c>
      <c r="D127" s="84" t="s">
        <v>190</v>
      </c>
      <c r="E127" s="71"/>
      <c r="F127" s="103">
        <v>180</v>
      </c>
      <c r="G127" s="71">
        <v>0</v>
      </c>
      <c r="H127" s="71"/>
      <c r="I127" s="71"/>
    </row>
    <row r="128" spans="1:9" x14ac:dyDescent="0.25">
      <c r="A128" s="146"/>
      <c r="B128" s="147"/>
      <c r="C128" s="148">
        <v>329</v>
      </c>
      <c r="D128" s="149" t="s">
        <v>149</v>
      </c>
      <c r="E128" s="163"/>
      <c r="F128" s="150">
        <v>200</v>
      </c>
      <c r="G128" s="163">
        <f>G129</f>
        <v>0</v>
      </c>
      <c r="H128" s="163"/>
      <c r="I128" s="163"/>
    </row>
    <row r="129" spans="1:9" x14ac:dyDescent="0.25">
      <c r="A129" s="85"/>
      <c r="B129" s="86"/>
      <c r="C129" s="87">
        <v>3299</v>
      </c>
      <c r="D129" s="84" t="s">
        <v>191</v>
      </c>
      <c r="E129" s="71"/>
      <c r="F129" s="103">
        <v>200</v>
      </c>
      <c r="G129" s="71">
        <v>0</v>
      </c>
      <c r="H129" s="71"/>
      <c r="I129" s="71"/>
    </row>
    <row r="130" spans="1:9" x14ac:dyDescent="0.25">
      <c r="A130" s="234" t="s">
        <v>192</v>
      </c>
      <c r="B130" s="234"/>
      <c r="C130" s="235"/>
      <c r="D130" s="95" t="s">
        <v>193</v>
      </c>
      <c r="E130" s="104">
        <f>E131+E144</f>
        <v>3159.71</v>
      </c>
      <c r="F130" s="104">
        <f>F131+F144</f>
        <v>5000</v>
      </c>
      <c r="G130" s="104">
        <f>G131+G144</f>
        <v>5000</v>
      </c>
      <c r="H130" s="104">
        <v>5000</v>
      </c>
      <c r="I130" s="104">
        <v>5000</v>
      </c>
    </row>
    <row r="131" spans="1:9" x14ac:dyDescent="0.25">
      <c r="A131" s="120">
        <v>3</v>
      </c>
      <c r="B131" s="121"/>
      <c r="C131" s="119"/>
      <c r="D131" s="113" t="s">
        <v>10</v>
      </c>
      <c r="E131" s="145">
        <f>E132+E137</f>
        <v>1852.7099999999998</v>
      </c>
      <c r="F131" s="107">
        <f>SUM(F132+F137)</f>
        <v>3000</v>
      </c>
      <c r="G131" s="145">
        <f>G132+G137</f>
        <v>2500</v>
      </c>
      <c r="H131" s="145"/>
      <c r="I131" s="145"/>
    </row>
    <row r="132" spans="1:9" x14ac:dyDescent="0.25">
      <c r="A132" s="155">
        <v>31</v>
      </c>
      <c r="B132" s="156"/>
      <c r="C132" s="156"/>
      <c r="D132" s="154" t="s">
        <v>11</v>
      </c>
      <c r="E132" s="162"/>
      <c r="F132" s="153">
        <v>2330</v>
      </c>
      <c r="G132" s="162">
        <f>G133+G135</f>
        <v>0</v>
      </c>
      <c r="H132" s="162"/>
      <c r="I132" s="162"/>
    </row>
    <row r="133" spans="1:9" x14ac:dyDescent="0.25">
      <c r="A133" s="146"/>
      <c r="B133" s="147"/>
      <c r="C133" s="148">
        <v>311</v>
      </c>
      <c r="D133" s="141" t="s">
        <v>163</v>
      </c>
      <c r="E133" s="163"/>
      <c r="F133" s="150">
        <v>2000</v>
      </c>
      <c r="G133" s="163">
        <f>G134</f>
        <v>0</v>
      </c>
      <c r="H133" s="163"/>
      <c r="I133" s="163"/>
    </row>
    <row r="134" spans="1:9" x14ac:dyDescent="0.25">
      <c r="A134" s="85"/>
      <c r="B134" s="86"/>
      <c r="C134" s="87">
        <v>3111</v>
      </c>
      <c r="D134" s="33" t="s">
        <v>164</v>
      </c>
      <c r="E134" s="71"/>
      <c r="F134" s="103">
        <v>2000</v>
      </c>
      <c r="G134" s="71">
        <v>0</v>
      </c>
      <c r="H134" s="71"/>
      <c r="I134" s="71"/>
    </row>
    <row r="135" spans="1:9" x14ac:dyDescent="0.25">
      <c r="A135" s="146"/>
      <c r="B135" s="147"/>
      <c r="C135" s="148">
        <v>313</v>
      </c>
      <c r="D135" s="141" t="s">
        <v>168</v>
      </c>
      <c r="E135" s="163"/>
      <c r="F135" s="150">
        <v>330</v>
      </c>
      <c r="G135" s="163">
        <f>G136</f>
        <v>0</v>
      </c>
      <c r="H135" s="163"/>
      <c r="I135" s="163"/>
    </row>
    <row r="136" spans="1:9" x14ac:dyDescent="0.25">
      <c r="A136" s="85"/>
      <c r="B136" s="86"/>
      <c r="C136" s="87">
        <v>3132</v>
      </c>
      <c r="D136" s="33" t="s">
        <v>180</v>
      </c>
      <c r="E136" s="71"/>
      <c r="F136" s="103">
        <v>330</v>
      </c>
      <c r="G136" s="71">
        <v>0</v>
      </c>
      <c r="H136" s="71"/>
      <c r="I136" s="71"/>
    </row>
    <row r="137" spans="1:9" ht="15.75" customHeight="1" x14ac:dyDescent="0.25">
      <c r="A137" s="151">
        <v>32</v>
      </c>
      <c r="B137" s="152"/>
      <c r="C137" s="137"/>
      <c r="D137" s="137" t="s">
        <v>22</v>
      </c>
      <c r="E137" s="162">
        <f>E138+E141</f>
        <v>1852.7099999999998</v>
      </c>
      <c r="F137" s="153">
        <v>670</v>
      </c>
      <c r="G137" s="162">
        <f>G138+G141</f>
        <v>2500</v>
      </c>
      <c r="H137" s="162"/>
      <c r="I137" s="162"/>
    </row>
    <row r="138" spans="1:9" ht="15.75" customHeight="1" x14ac:dyDescent="0.25">
      <c r="A138" s="146"/>
      <c r="B138" s="147"/>
      <c r="C138" s="148">
        <v>322</v>
      </c>
      <c r="D138" s="149" t="s">
        <v>189</v>
      </c>
      <c r="E138" s="163">
        <f>E139+E140</f>
        <v>1852.7099999999998</v>
      </c>
      <c r="F138" s="150">
        <v>0</v>
      </c>
      <c r="G138" s="163">
        <f>G139</f>
        <v>1000</v>
      </c>
      <c r="H138" s="163"/>
      <c r="I138" s="163"/>
    </row>
    <row r="139" spans="1:9" ht="15.75" customHeight="1" x14ac:dyDescent="0.25">
      <c r="A139" s="85"/>
      <c r="B139" s="86"/>
      <c r="C139" s="87">
        <v>3221</v>
      </c>
      <c r="D139" s="84" t="s">
        <v>184</v>
      </c>
      <c r="E139" s="71">
        <v>19.37</v>
      </c>
      <c r="F139" s="103">
        <v>0</v>
      </c>
      <c r="G139" s="71">
        <v>1000</v>
      </c>
      <c r="H139" s="71"/>
      <c r="I139" s="71"/>
    </row>
    <row r="140" spans="1:9" ht="15.75" customHeight="1" x14ac:dyDescent="0.25">
      <c r="A140" s="85"/>
      <c r="B140" s="86"/>
      <c r="C140" s="87">
        <v>3222</v>
      </c>
      <c r="D140" s="84" t="s">
        <v>116</v>
      </c>
      <c r="E140" s="71">
        <v>1833.34</v>
      </c>
      <c r="F140" s="103"/>
      <c r="G140" s="71"/>
      <c r="H140" s="71"/>
      <c r="I140" s="71"/>
    </row>
    <row r="141" spans="1:9" x14ac:dyDescent="0.25">
      <c r="A141" s="146"/>
      <c r="B141" s="147"/>
      <c r="C141" s="148">
        <v>329</v>
      </c>
      <c r="D141" s="149" t="s">
        <v>149</v>
      </c>
      <c r="E141" s="163"/>
      <c r="F141" s="150">
        <v>670</v>
      </c>
      <c r="G141" s="163">
        <f>G142+G143</f>
        <v>1500</v>
      </c>
      <c r="H141" s="163"/>
      <c r="I141" s="163"/>
    </row>
    <row r="142" spans="1:9" x14ac:dyDescent="0.25">
      <c r="A142" s="85"/>
      <c r="B142" s="86"/>
      <c r="C142" s="87">
        <v>3293</v>
      </c>
      <c r="D142" s="84" t="s">
        <v>153</v>
      </c>
      <c r="E142" s="71"/>
      <c r="F142" s="103">
        <v>220</v>
      </c>
      <c r="G142" s="71">
        <v>1000</v>
      </c>
      <c r="H142" s="71"/>
      <c r="I142" s="71"/>
    </row>
    <row r="143" spans="1:9" x14ac:dyDescent="0.25">
      <c r="A143" s="85"/>
      <c r="B143" s="86"/>
      <c r="C143" s="87">
        <v>3299</v>
      </c>
      <c r="D143" s="84" t="s">
        <v>191</v>
      </c>
      <c r="E143" s="71"/>
      <c r="F143" s="103">
        <v>450</v>
      </c>
      <c r="G143" s="71">
        <v>500</v>
      </c>
      <c r="H143" s="71"/>
      <c r="I143" s="71"/>
    </row>
    <row r="144" spans="1:9" x14ac:dyDescent="0.25">
      <c r="A144" s="122">
        <v>4</v>
      </c>
      <c r="B144" s="117"/>
      <c r="C144" s="117"/>
      <c r="D144" s="123" t="s">
        <v>12</v>
      </c>
      <c r="E144" s="145">
        <f>E145</f>
        <v>1307</v>
      </c>
      <c r="F144" s="107">
        <f>SUM(F145)</f>
        <v>2000</v>
      </c>
      <c r="G144" s="145">
        <f>G145</f>
        <v>2500</v>
      </c>
      <c r="H144" s="145"/>
      <c r="I144" s="145"/>
    </row>
    <row r="145" spans="1:9" ht="26.25" x14ac:dyDescent="0.25">
      <c r="A145" s="151">
        <v>42</v>
      </c>
      <c r="B145" s="152"/>
      <c r="C145" s="137"/>
      <c r="D145" s="157" t="s">
        <v>30</v>
      </c>
      <c r="E145" s="162">
        <f>E146</f>
        <v>1307</v>
      </c>
      <c r="F145" s="153">
        <v>2000</v>
      </c>
      <c r="G145" s="162">
        <f>G146</f>
        <v>2500</v>
      </c>
      <c r="H145" s="162"/>
      <c r="I145" s="162"/>
    </row>
    <row r="146" spans="1:9" x14ac:dyDescent="0.25">
      <c r="A146" s="146"/>
      <c r="B146" s="147"/>
      <c r="C146" s="148">
        <v>422</v>
      </c>
      <c r="D146" s="164" t="s">
        <v>194</v>
      </c>
      <c r="E146" s="163">
        <f>E147</f>
        <v>1307</v>
      </c>
      <c r="F146" s="150">
        <v>2000</v>
      </c>
      <c r="G146" s="163">
        <f>G147</f>
        <v>2500</v>
      </c>
      <c r="H146" s="163"/>
      <c r="I146" s="163"/>
    </row>
    <row r="147" spans="1:9" x14ac:dyDescent="0.25">
      <c r="A147" s="85"/>
      <c r="B147" s="86"/>
      <c r="C147" s="87">
        <v>4222</v>
      </c>
      <c r="D147" s="96" t="s">
        <v>195</v>
      </c>
      <c r="E147" s="71">
        <v>1307</v>
      </c>
      <c r="F147" s="103">
        <v>2000</v>
      </c>
      <c r="G147" s="71">
        <v>2500</v>
      </c>
      <c r="H147" s="71"/>
      <c r="I147" s="71"/>
    </row>
    <row r="148" spans="1:9" x14ac:dyDescent="0.25">
      <c r="A148" s="234" t="s">
        <v>196</v>
      </c>
      <c r="B148" s="234"/>
      <c r="C148" s="235"/>
      <c r="D148" s="95" t="s">
        <v>197</v>
      </c>
      <c r="E148" s="104">
        <f>E149</f>
        <v>339.65</v>
      </c>
      <c r="F148" s="104">
        <f>SUM(F149,)</f>
        <v>1000</v>
      </c>
      <c r="G148" s="104">
        <f>G149</f>
        <v>1000</v>
      </c>
      <c r="H148" s="104">
        <v>1000</v>
      </c>
      <c r="I148" s="104">
        <v>1000</v>
      </c>
    </row>
    <row r="149" spans="1:9" x14ac:dyDescent="0.25">
      <c r="A149" s="120">
        <v>3</v>
      </c>
      <c r="B149" s="121"/>
      <c r="C149" s="119"/>
      <c r="D149" s="113" t="s">
        <v>10</v>
      </c>
      <c r="E149" s="145">
        <f>E150</f>
        <v>339.65</v>
      </c>
      <c r="F149" s="107">
        <f>SUM(F150)</f>
        <v>1000</v>
      </c>
      <c r="G149" s="145">
        <f>G150</f>
        <v>1000</v>
      </c>
      <c r="H149" s="145"/>
      <c r="I149" s="145"/>
    </row>
    <row r="150" spans="1:9" x14ac:dyDescent="0.25">
      <c r="A150" s="155">
        <v>32</v>
      </c>
      <c r="B150" s="156"/>
      <c r="C150" s="156"/>
      <c r="D150" s="158" t="s">
        <v>22</v>
      </c>
      <c r="E150" s="162">
        <f>E151+E154+E158+E160</f>
        <v>339.65</v>
      </c>
      <c r="F150" s="153">
        <v>1000</v>
      </c>
      <c r="G150" s="162">
        <f>G151+G154+G158+G160</f>
        <v>1000</v>
      </c>
      <c r="H150" s="162"/>
      <c r="I150" s="162"/>
    </row>
    <row r="151" spans="1:9" x14ac:dyDescent="0.25">
      <c r="A151" s="146"/>
      <c r="B151" s="147"/>
      <c r="C151" s="148">
        <v>321</v>
      </c>
      <c r="D151" s="159" t="s">
        <v>104</v>
      </c>
      <c r="E151" s="163"/>
      <c r="F151" s="150">
        <v>350</v>
      </c>
      <c r="G151" s="163">
        <f>G152+G153</f>
        <v>300</v>
      </c>
      <c r="H151" s="163"/>
      <c r="I151" s="163"/>
    </row>
    <row r="152" spans="1:9" x14ac:dyDescent="0.25">
      <c r="A152" s="85"/>
      <c r="B152" s="86"/>
      <c r="C152" s="87">
        <v>3211</v>
      </c>
      <c r="D152" s="97" t="s">
        <v>106</v>
      </c>
      <c r="E152" s="71"/>
      <c r="F152" s="103">
        <v>250</v>
      </c>
      <c r="G152" s="71">
        <v>200</v>
      </c>
      <c r="H152" s="71"/>
      <c r="I152" s="71"/>
    </row>
    <row r="153" spans="1:9" x14ac:dyDescent="0.25">
      <c r="A153" s="85"/>
      <c r="B153" s="86"/>
      <c r="C153" s="87">
        <v>3214</v>
      </c>
      <c r="D153" s="97" t="s">
        <v>110</v>
      </c>
      <c r="E153" s="71"/>
      <c r="F153" s="103">
        <v>100</v>
      </c>
      <c r="G153" s="71">
        <v>100</v>
      </c>
      <c r="H153" s="71"/>
      <c r="I153" s="71"/>
    </row>
    <row r="154" spans="1:9" x14ac:dyDescent="0.25">
      <c r="A154" s="146"/>
      <c r="B154" s="147"/>
      <c r="C154" s="148">
        <v>322</v>
      </c>
      <c r="D154" s="159" t="s">
        <v>189</v>
      </c>
      <c r="E154" s="163">
        <f>SUM(E155:E157)</f>
        <v>260</v>
      </c>
      <c r="F154" s="150">
        <v>200</v>
      </c>
      <c r="G154" s="163">
        <f>G155+G156</f>
        <v>200</v>
      </c>
      <c r="H154" s="163"/>
      <c r="I154" s="163"/>
    </row>
    <row r="155" spans="1:9" x14ac:dyDescent="0.25">
      <c r="A155" s="85"/>
      <c r="B155" s="86"/>
      <c r="C155" s="87">
        <v>3221</v>
      </c>
      <c r="D155" s="97" t="s">
        <v>184</v>
      </c>
      <c r="E155" s="71"/>
      <c r="F155" s="103">
        <v>100</v>
      </c>
      <c r="G155" s="71">
        <v>100</v>
      </c>
      <c r="H155" s="71"/>
      <c r="I155" s="71"/>
    </row>
    <row r="156" spans="1:9" x14ac:dyDescent="0.25">
      <c r="A156" s="85"/>
      <c r="B156" s="86"/>
      <c r="C156" s="87">
        <v>3222</v>
      </c>
      <c r="D156" s="97" t="s">
        <v>116</v>
      </c>
      <c r="E156" s="71"/>
      <c r="F156" s="103">
        <v>100</v>
      </c>
      <c r="G156" s="71">
        <v>100</v>
      </c>
      <c r="H156" s="71"/>
      <c r="I156" s="71"/>
    </row>
    <row r="157" spans="1:9" x14ac:dyDescent="0.25">
      <c r="A157" s="85"/>
      <c r="B157" s="86"/>
      <c r="C157" s="87">
        <v>3225</v>
      </c>
      <c r="D157" s="97" t="s">
        <v>122</v>
      </c>
      <c r="E157" s="71">
        <v>260</v>
      </c>
      <c r="F157" s="103"/>
      <c r="G157" s="71"/>
      <c r="H157" s="71"/>
      <c r="I157" s="71"/>
    </row>
    <row r="158" spans="1:9" x14ac:dyDescent="0.25">
      <c r="A158" s="146"/>
      <c r="B158" s="147"/>
      <c r="C158" s="148">
        <v>323</v>
      </c>
      <c r="D158" s="159" t="s">
        <v>126</v>
      </c>
      <c r="E158" s="163"/>
      <c r="F158" s="150">
        <v>450</v>
      </c>
      <c r="G158" s="163">
        <f>G159</f>
        <v>300</v>
      </c>
      <c r="H158" s="163"/>
      <c r="I158" s="163"/>
    </row>
    <row r="159" spans="1:9" x14ac:dyDescent="0.25">
      <c r="A159" s="85"/>
      <c r="B159" s="86"/>
      <c r="C159" s="87">
        <v>3231</v>
      </c>
      <c r="D159" s="97" t="s">
        <v>128</v>
      </c>
      <c r="E159" s="71"/>
      <c r="F159" s="103">
        <v>450</v>
      </c>
      <c r="G159" s="71">
        <v>300</v>
      </c>
      <c r="H159" s="71"/>
      <c r="I159" s="71"/>
    </row>
    <row r="160" spans="1:9" x14ac:dyDescent="0.25">
      <c r="A160" s="146"/>
      <c r="B160" s="147"/>
      <c r="C160" s="148">
        <v>329</v>
      </c>
      <c r="D160" s="149" t="s">
        <v>149</v>
      </c>
      <c r="E160" s="163">
        <f>E161</f>
        <v>79.650000000000006</v>
      </c>
      <c r="F160" s="150"/>
      <c r="G160" s="163">
        <f>G161+G162</f>
        <v>200</v>
      </c>
      <c r="H160" s="163"/>
      <c r="I160" s="163"/>
    </row>
    <row r="161" spans="1:9" x14ac:dyDescent="0.25">
      <c r="A161" s="85"/>
      <c r="B161" s="86"/>
      <c r="C161" s="87">
        <v>3291</v>
      </c>
      <c r="D161" s="84" t="s">
        <v>232</v>
      </c>
      <c r="E161" s="71">
        <v>79.650000000000006</v>
      </c>
      <c r="F161" s="103"/>
      <c r="G161" s="71">
        <v>100</v>
      </c>
      <c r="H161" s="71"/>
      <c r="I161" s="71"/>
    </row>
    <row r="162" spans="1:9" x14ac:dyDescent="0.25">
      <c r="A162" s="85"/>
      <c r="B162" s="86"/>
      <c r="C162" s="87">
        <v>3299</v>
      </c>
      <c r="D162" s="84" t="s">
        <v>191</v>
      </c>
      <c r="E162" s="71"/>
      <c r="F162" s="103"/>
      <c r="G162" s="71">
        <v>100</v>
      </c>
      <c r="H162" s="71"/>
      <c r="I162" s="71"/>
    </row>
    <row r="163" spans="1:9" x14ac:dyDescent="0.25">
      <c r="A163" s="234" t="s">
        <v>198</v>
      </c>
      <c r="B163" s="234"/>
      <c r="C163" s="235"/>
      <c r="D163" s="95" t="s">
        <v>199</v>
      </c>
      <c r="E163" s="104">
        <f>E164</f>
        <v>214.3</v>
      </c>
      <c r="F163" s="104">
        <f>SUM(F164,)</f>
        <v>600</v>
      </c>
      <c r="G163" s="104">
        <f>G164</f>
        <v>800</v>
      </c>
      <c r="H163" s="104">
        <v>800</v>
      </c>
      <c r="I163" s="104">
        <v>800</v>
      </c>
    </row>
    <row r="164" spans="1:9" x14ac:dyDescent="0.25">
      <c r="A164" s="120">
        <v>3</v>
      </c>
      <c r="B164" s="121"/>
      <c r="C164" s="119"/>
      <c r="D164" s="113" t="s">
        <v>10</v>
      </c>
      <c r="E164" s="145">
        <f>E165</f>
        <v>214.3</v>
      </c>
      <c r="F164" s="107">
        <f>SUM(F165)</f>
        <v>600</v>
      </c>
      <c r="G164" s="145">
        <f>G165</f>
        <v>800</v>
      </c>
      <c r="H164" s="145"/>
      <c r="I164" s="145"/>
    </row>
    <row r="165" spans="1:9" x14ac:dyDescent="0.25">
      <c r="A165" s="155">
        <v>32</v>
      </c>
      <c r="B165" s="156"/>
      <c r="C165" s="156"/>
      <c r="D165" s="158" t="s">
        <v>22</v>
      </c>
      <c r="E165" s="162">
        <f>SUM(E166:E169)</f>
        <v>214.3</v>
      </c>
      <c r="F165" s="153">
        <v>600</v>
      </c>
      <c r="G165" s="162">
        <f>G166</f>
        <v>800</v>
      </c>
      <c r="H165" s="162"/>
      <c r="I165" s="162"/>
    </row>
    <row r="166" spans="1:9" x14ac:dyDescent="0.25">
      <c r="A166" s="85"/>
      <c r="B166" s="86"/>
      <c r="C166" s="87">
        <v>322</v>
      </c>
      <c r="D166" s="97" t="s">
        <v>189</v>
      </c>
      <c r="E166" s="71"/>
      <c r="F166" s="103">
        <v>600</v>
      </c>
      <c r="G166" s="71">
        <f>SUM(G167:G169)</f>
        <v>800</v>
      </c>
      <c r="H166" s="71"/>
      <c r="I166" s="71"/>
    </row>
    <row r="167" spans="1:9" x14ac:dyDescent="0.25">
      <c r="A167" s="85"/>
      <c r="B167" s="86"/>
      <c r="C167" s="87">
        <v>3221</v>
      </c>
      <c r="D167" s="97" t="s">
        <v>184</v>
      </c>
      <c r="E167" s="71">
        <v>214.3</v>
      </c>
      <c r="F167" s="103">
        <v>300</v>
      </c>
      <c r="G167" s="71">
        <v>400</v>
      </c>
      <c r="H167" s="71"/>
      <c r="I167" s="71"/>
    </row>
    <row r="168" spans="1:9" x14ac:dyDescent="0.25">
      <c r="A168" s="85"/>
      <c r="B168" s="86"/>
      <c r="C168" s="87">
        <v>3222</v>
      </c>
      <c r="D168" s="97" t="s">
        <v>116</v>
      </c>
      <c r="E168" s="71"/>
      <c r="F168" s="103">
        <v>100</v>
      </c>
      <c r="G168" s="71">
        <v>100</v>
      </c>
      <c r="H168" s="71"/>
      <c r="I168" s="71"/>
    </row>
    <row r="169" spans="1:9" x14ac:dyDescent="0.25">
      <c r="A169" s="85"/>
      <c r="B169" s="86"/>
      <c r="C169" s="87">
        <v>3225</v>
      </c>
      <c r="D169" s="97" t="s">
        <v>200</v>
      </c>
      <c r="E169" s="71"/>
      <c r="F169" s="103">
        <v>200</v>
      </c>
      <c r="G169" s="71">
        <v>300</v>
      </c>
      <c r="H169" s="71"/>
      <c r="I169" s="71"/>
    </row>
    <row r="170" spans="1:9" x14ac:dyDescent="0.25">
      <c r="A170" s="233" t="s">
        <v>182</v>
      </c>
      <c r="B170" s="234"/>
      <c r="C170" s="235"/>
      <c r="D170" s="95" t="s">
        <v>201</v>
      </c>
      <c r="E170" s="104">
        <f>E171+E204</f>
        <v>80030.62</v>
      </c>
      <c r="F170" s="104">
        <f>SUM(F171+F204)</f>
        <v>60200</v>
      </c>
      <c r="G170" s="104">
        <f>G171+G204</f>
        <v>60300</v>
      </c>
      <c r="H170" s="104">
        <v>60300</v>
      </c>
      <c r="I170" s="104">
        <v>60300</v>
      </c>
    </row>
    <row r="171" spans="1:9" x14ac:dyDescent="0.25">
      <c r="A171" s="120">
        <v>3</v>
      </c>
      <c r="B171" s="121"/>
      <c r="C171" s="119"/>
      <c r="D171" s="113" t="s">
        <v>10</v>
      </c>
      <c r="E171" s="145">
        <f>E172+E173+E201</f>
        <v>62815.100000000006</v>
      </c>
      <c r="F171" s="107">
        <f>SUM(F172+F173+F201)</f>
        <v>51100</v>
      </c>
      <c r="G171" s="145">
        <f>G172+G173+G201</f>
        <v>51200</v>
      </c>
      <c r="H171" s="145"/>
      <c r="I171" s="145"/>
    </row>
    <row r="172" spans="1:9" x14ac:dyDescent="0.25">
      <c r="A172" s="155">
        <v>31</v>
      </c>
      <c r="B172" s="156"/>
      <c r="C172" s="156"/>
      <c r="D172" s="154" t="s">
        <v>11</v>
      </c>
      <c r="E172" s="162"/>
      <c r="F172" s="153">
        <v>0</v>
      </c>
      <c r="G172" s="162"/>
      <c r="H172" s="162"/>
      <c r="I172" s="162"/>
    </row>
    <row r="173" spans="1:9" x14ac:dyDescent="0.25">
      <c r="A173" s="151">
        <v>32</v>
      </c>
      <c r="B173" s="152"/>
      <c r="C173" s="137"/>
      <c r="D173" s="137" t="s">
        <v>22</v>
      </c>
      <c r="E173" s="162">
        <f>E174+E177+E184+E194</f>
        <v>62815.100000000006</v>
      </c>
      <c r="F173" s="153">
        <v>51000</v>
      </c>
      <c r="G173" s="162">
        <f>G174+G177+G184+G194</f>
        <v>51100</v>
      </c>
      <c r="H173" s="162"/>
      <c r="I173" s="162"/>
    </row>
    <row r="174" spans="1:9" x14ac:dyDescent="0.25">
      <c r="A174" s="146"/>
      <c r="B174" s="147"/>
      <c r="C174" s="148" t="s">
        <v>103</v>
      </c>
      <c r="D174" s="149" t="s">
        <v>104</v>
      </c>
      <c r="E174" s="163">
        <f>SUM(E175:E176)</f>
        <v>7529.85</v>
      </c>
      <c r="F174" s="150">
        <v>7000</v>
      </c>
      <c r="G174" s="163">
        <f>G175+G176</f>
        <v>7000</v>
      </c>
      <c r="H174" s="163"/>
      <c r="I174" s="163"/>
    </row>
    <row r="175" spans="1:9" x14ac:dyDescent="0.25">
      <c r="A175" s="85"/>
      <c r="B175" s="86"/>
      <c r="C175" s="87" t="s">
        <v>105</v>
      </c>
      <c r="D175" s="84" t="s">
        <v>106</v>
      </c>
      <c r="E175" s="71">
        <v>6842.54</v>
      </c>
      <c r="F175" s="103">
        <v>6000</v>
      </c>
      <c r="G175" s="103">
        <v>6000</v>
      </c>
      <c r="H175" s="71"/>
      <c r="I175" s="71"/>
    </row>
    <row r="176" spans="1:9" x14ac:dyDescent="0.25">
      <c r="A176" s="85"/>
      <c r="B176" s="86"/>
      <c r="C176" s="87" t="s">
        <v>107</v>
      </c>
      <c r="D176" s="84" t="s">
        <v>108</v>
      </c>
      <c r="E176" s="71">
        <v>687.31</v>
      </c>
      <c r="F176" s="103">
        <v>1000</v>
      </c>
      <c r="G176" s="103">
        <v>1000</v>
      </c>
      <c r="H176" s="71"/>
      <c r="I176" s="71"/>
    </row>
    <row r="177" spans="1:9" x14ac:dyDescent="0.25">
      <c r="A177" s="146"/>
      <c r="B177" s="147"/>
      <c r="C177" s="148" t="s">
        <v>111</v>
      </c>
      <c r="D177" s="149" t="s">
        <v>112</v>
      </c>
      <c r="E177" s="163">
        <f>SUM(E178:E183)</f>
        <v>29622.33</v>
      </c>
      <c r="F177" s="150">
        <v>23000</v>
      </c>
      <c r="G177" s="163">
        <f>G178+G179+G180+G181+G182+G183</f>
        <v>22000</v>
      </c>
      <c r="H177" s="163"/>
      <c r="I177" s="163"/>
    </row>
    <row r="178" spans="1:9" x14ac:dyDescent="0.25">
      <c r="A178" s="85"/>
      <c r="B178" s="86"/>
      <c r="C178" s="87" t="s">
        <v>113</v>
      </c>
      <c r="D178" s="84" t="s">
        <v>114</v>
      </c>
      <c r="E178" s="71">
        <v>8386.1</v>
      </c>
      <c r="F178" s="103">
        <v>11000</v>
      </c>
      <c r="G178" s="103">
        <v>11000</v>
      </c>
      <c r="H178" s="71"/>
      <c r="I178" s="71"/>
    </row>
    <row r="179" spans="1:9" x14ac:dyDescent="0.25">
      <c r="A179" s="85"/>
      <c r="B179" s="86"/>
      <c r="C179" s="87">
        <v>3222</v>
      </c>
      <c r="D179" s="84" t="s">
        <v>116</v>
      </c>
      <c r="E179" s="71">
        <v>10776.29</v>
      </c>
      <c r="F179" s="103">
        <v>5000</v>
      </c>
      <c r="G179" s="103">
        <v>5000</v>
      </c>
      <c r="H179" s="71"/>
      <c r="I179" s="71"/>
    </row>
    <row r="180" spans="1:9" x14ac:dyDescent="0.25">
      <c r="A180" s="85"/>
      <c r="B180" s="86"/>
      <c r="C180" s="87" t="s">
        <v>117</v>
      </c>
      <c r="D180" s="84" t="s">
        <v>118</v>
      </c>
      <c r="E180" s="71">
        <v>7528.15</v>
      </c>
      <c r="F180" s="103">
        <v>2000</v>
      </c>
      <c r="G180" s="103">
        <v>1000</v>
      </c>
      <c r="H180" s="71"/>
      <c r="I180" s="71"/>
    </row>
    <row r="181" spans="1:9" x14ac:dyDescent="0.25">
      <c r="A181" s="85"/>
      <c r="B181" s="86"/>
      <c r="C181" s="87" t="s">
        <v>119</v>
      </c>
      <c r="D181" s="84" t="s">
        <v>120</v>
      </c>
      <c r="E181" s="71">
        <v>288.08</v>
      </c>
      <c r="F181" s="103">
        <v>2000</v>
      </c>
      <c r="G181" s="103">
        <v>2000</v>
      </c>
      <c r="H181" s="71"/>
      <c r="I181" s="71"/>
    </row>
    <row r="182" spans="1:9" x14ac:dyDescent="0.25">
      <c r="A182" s="85"/>
      <c r="B182" s="86"/>
      <c r="C182" s="87" t="s">
        <v>121</v>
      </c>
      <c r="D182" s="84" t="s">
        <v>122</v>
      </c>
      <c r="E182" s="71">
        <v>2066.11</v>
      </c>
      <c r="F182" s="103">
        <v>2000</v>
      </c>
      <c r="G182" s="103">
        <v>2000</v>
      </c>
      <c r="H182" s="71"/>
      <c r="I182" s="71"/>
    </row>
    <row r="183" spans="1:9" x14ac:dyDescent="0.25">
      <c r="A183" s="85"/>
      <c r="B183" s="86"/>
      <c r="C183" s="87" t="s">
        <v>123</v>
      </c>
      <c r="D183" s="84" t="s">
        <v>124</v>
      </c>
      <c r="E183" s="71">
        <v>577.6</v>
      </c>
      <c r="F183" s="103">
        <v>1000</v>
      </c>
      <c r="G183" s="103">
        <v>1000</v>
      </c>
      <c r="H183" s="71"/>
      <c r="I183" s="71"/>
    </row>
    <row r="184" spans="1:9" x14ac:dyDescent="0.25">
      <c r="A184" s="146"/>
      <c r="B184" s="147"/>
      <c r="C184" s="148" t="s">
        <v>125</v>
      </c>
      <c r="D184" s="149" t="s">
        <v>126</v>
      </c>
      <c r="E184" s="163">
        <f>SUM(E185:E193)</f>
        <v>23969.890000000003</v>
      </c>
      <c r="F184" s="150">
        <v>12000</v>
      </c>
      <c r="G184" s="163">
        <f>G185+G186+G187+G188+G189+G190+G191+G192+G193</f>
        <v>14000</v>
      </c>
      <c r="H184" s="163"/>
      <c r="I184" s="163"/>
    </row>
    <row r="185" spans="1:9" x14ac:dyDescent="0.25">
      <c r="A185" s="85"/>
      <c r="B185" s="86"/>
      <c r="C185" s="87" t="s">
        <v>127</v>
      </c>
      <c r="D185" s="84" t="s">
        <v>128</v>
      </c>
      <c r="E185" s="71">
        <v>8401.18</v>
      </c>
      <c r="F185" s="103">
        <v>2000</v>
      </c>
      <c r="G185" s="103">
        <v>3000</v>
      </c>
      <c r="H185" s="71"/>
      <c r="I185" s="71"/>
    </row>
    <row r="186" spans="1:9" x14ac:dyDescent="0.25">
      <c r="A186" s="85"/>
      <c r="B186" s="86"/>
      <c r="C186" s="87" t="s">
        <v>130</v>
      </c>
      <c r="D186" s="84" t="s">
        <v>131</v>
      </c>
      <c r="E186" s="71">
        <v>9841.2900000000009</v>
      </c>
      <c r="F186" s="103">
        <v>2000</v>
      </c>
      <c r="G186" s="103">
        <v>3000</v>
      </c>
      <c r="H186" s="71"/>
      <c r="I186" s="71"/>
    </row>
    <row r="187" spans="1:9" x14ac:dyDescent="0.25">
      <c r="A187" s="85"/>
      <c r="B187" s="86"/>
      <c r="C187" s="87" t="s">
        <v>133</v>
      </c>
      <c r="D187" s="84" t="s">
        <v>134</v>
      </c>
      <c r="E187" s="71"/>
      <c r="F187" s="103">
        <v>1000</v>
      </c>
      <c r="G187" s="103">
        <v>1000</v>
      </c>
      <c r="H187" s="71"/>
      <c r="I187" s="71"/>
    </row>
    <row r="188" spans="1:9" x14ac:dyDescent="0.25">
      <c r="A188" s="85"/>
      <c r="B188" s="86"/>
      <c r="C188" s="87" t="s">
        <v>135</v>
      </c>
      <c r="D188" s="84" t="s">
        <v>136</v>
      </c>
      <c r="E188" s="71">
        <v>1400.57</v>
      </c>
      <c r="F188" s="103">
        <v>2000</v>
      </c>
      <c r="G188" s="103">
        <v>2000</v>
      </c>
      <c r="H188" s="71"/>
      <c r="I188" s="71"/>
    </row>
    <row r="189" spans="1:9" x14ac:dyDescent="0.25">
      <c r="A189" s="85"/>
      <c r="B189" s="86"/>
      <c r="C189" s="87" t="s">
        <v>137</v>
      </c>
      <c r="D189" s="84" t="s">
        <v>138</v>
      </c>
      <c r="E189" s="71">
        <v>310.39</v>
      </c>
      <c r="F189" s="103">
        <v>1000</v>
      </c>
      <c r="G189" s="103">
        <v>1000</v>
      </c>
      <c r="H189" s="71"/>
      <c r="I189" s="71"/>
    </row>
    <row r="190" spans="1:9" x14ac:dyDescent="0.25">
      <c r="A190" s="85"/>
      <c r="B190" s="86"/>
      <c r="C190" s="87" t="s">
        <v>139</v>
      </c>
      <c r="D190" s="84" t="s">
        <v>141</v>
      </c>
      <c r="E190" s="71">
        <v>315.27999999999997</v>
      </c>
      <c r="F190" s="103">
        <v>1000</v>
      </c>
      <c r="G190" s="103">
        <v>1000</v>
      </c>
      <c r="H190" s="71"/>
      <c r="I190" s="71"/>
    </row>
    <row r="191" spans="1:9" x14ac:dyDescent="0.25">
      <c r="A191" s="85"/>
      <c r="B191" s="86"/>
      <c r="C191" s="87" t="s">
        <v>142</v>
      </c>
      <c r="D191" s="84" t="s">
        <v>143</v>
      </c>
      <c r="E191" s="71">
        <v>149.33000000000001</v>
      </c>
      <c r="F191" s="103">
        <v>1000</v>
      </c>
      <c r="G191" s="103">
        <v>1000</v>
      </c>
      <c r="H191" s="71"/>
      <c r="I191" s="71"/>
    </row>
    <row r="192" spans="1:9" x14ac:dyDescent="0.25">
      <c r="A192" s="85"/>
      <c r="B192" s="86"/>
      <c r="C192" s="87" t="s">
        <v>144</v>
      </c>
      <c r="D192" s="84" t="s">
        <v>145</v>
      </c>
      <c r="E192" s="71">
        <v>2862.4</v>
      </c>
      <c r="F192" s="103">
        <v>1000</v>
      </c>
      <c r="G192" s="103">
        <v>1000</v>
      </c>
      <c r="H192" s="71"/>
      <c r="I192" s="71"/>
    </row>
    <row r="193" spans="1:9" x14ac:dyDescent="0.25">
      <c r="A193" s="85"/>
      <c r="B193" s="86"/>
      <c r="C193" s="87" t="s">
        <v>146</v>
      </c>
      <c r="D193" s="84" t="s">
        <v>147</v>
      </c>
      <c r="E193" s="71">
        <v>689.45</v>
      </c>
      <c r="F193" s="103">
        <v>1000</v>
      </c>
      <c r="G193" s="103">
        <v>1000</v>
      </c>
      <c r="H193" s="71"/>
      <c r="I193" s="71"/>
    </row>
    <row r="194" spans="1:9" x14ac:dyDescent="0.25">
      <c r="A194" s="146"/>
      <c r="B194" s="147"/>
      <c r="C194" s="148" t="s">
        <v>148</v>
      </c>
      <c r="D194" s="149" t="s">
        <v>149</v>
      </c>
      <c r="E194" s="163">
        <f>SUM(E195:E200)</f>
        <v>1693.03</v>
      </c>
      <c r="F194" s="150">
        <v>9000</v>
      </c>
      <c r="G194" s="163">
        <f>G195+G196+G197+G198+G199+G200</f>
        <v>8100</v>
      </c>
      <c r="H194" s="163"/>
      <c r="I194" s="163"/>
    </row>
    <row r="195" spans="1:9" x14ac:dyDescent="0.25">
      <c r="A195" s="85"/>
      <c r="B195" s="86"/>
      <c r="C195" s="87" t="s">
        <v>150</v>
      </c>
      <c r="D195" s="84" t="s">
        <v>151</v>
      </c>
      <c r="E195" s="71">
        <v>939.04</v>
      </c>
      <c r="F195" s="103">
        <v>1000</v>
      </c>
      <c r="G195" s="103">
        <v>1000</v>
      </c>
      <c r="H195" s="71"/>
      <c r="I195" s="71"/>
    </row>
    <row r="196" spans="1:9" x14ac:dyDescent="0.25">
      <c r="A196" s="85"/>
      <c r="B196" s="86"/>
      <c r="C196" s="87" t="s">
        <v>152</v>
      </c>
      <c r="D196" s="84" t="s">
        <v>153</v>
      </c>
      <c r="E196" s="71"/>
      <c r="F196" s="103">
        <v>1000</v>
      </c>
      <c r="G196" s="103">
        <v>1000</v>
      </c>
      <c r="H196" s="71"/>
      <c r="I196" s="71"/>
    </row>
    <row r="197" spans="1:9" x14ac:dyDescent="0.25">
      <c r="A197" s="85"/>
      <c r="B197" s="86"/>
      <c r="C197" s="87" t="s">
        <v>154</v>
      </c>
      <c r="D197" s="84" t="s">
        <v>155</v>
      </c>
      <c r="E197" s="71">
        <v>13.27</v>
      </c>
      <c r="F197" s="103">
        <v>1000</v>
      </c>
      <c r="G197" s="103">
        <v>1000</v>
      </c>
      <c r="H197" s="71"/>
      <c r="I197" s="71"/>
    </row>
    <row r="198" spans="1:9" x14ac:dyDescent="0.25">
      <c r="A198" s="85"/>
      <c r="B198" s="86"/>
      <c r="C198" s="87" t="s">
        <v>156</v>
      </c>
      <c r="D198" s="84" t="s">
        <v>157</v>
      </c>
      <c r="E198" s="71">
        <v>272.55</v>
      </c>
      <c r="F198" s="103">
        <v>1000</v>
      </c>
      <c r="G198" s="103">
        <v>1000</v>
      </c>
      <c r="H198" s="71"/>
      <c r="I198" s="71"/>
    </row>
    <row r="199" spans="1:9" x14ac:dyDescent="0.25">
      <c r="A199" s="85"/>
      <c r="B199" s="86"/>
      <c r="C199" s="87" t="s">
        <v>202</v>
      </c>
      <c r="D199" s="84" t="s">
        <v>203</v>
      </c>
      <c r="E199" s="71"/>
      <c r="F199" s="103">
        <v>1000</v>
      </c>
      <c r="G199" s="103">
        <v>100</v>
      </c>
      <c r="H199" s="71"/>
      <c r="I199" s="71"/>
    </row>
    <row r="200" spans="1:9" x14ac:dyDescent="0.25">
      <c r="A200" s="85"/>
      <c r="B200" s="86"/>
      <c r="C200" s="87" t="s">
        <v>158</v>
      </c>
      <c r="D200" s="84" t="s">
        <v>149</v>
      </c>
      <c r="E200" s="71">
        <v>468.17</v>
      </c>
      <c r="F200" s="103">
        <v>4000</v>
      </c>
      <c r="G200" s="103">
        <v>4000</v>
      </c>
      <c r="H200" s="71"/>
      <c r="I200" s="71"/>
    </row>
    <row r="201" spans="1:9" x14ac:dyDescent="0.25">
      <c r="A201" s="151">
        <v>34</v>
      </c>
      <c r="B201" s="152"/>
      <c r="C201" s="152"/>
      <c r="D201" s="158" t="s">
        <v>204</v>
      </c>
      <c r="E201" s="162"/>
      <c r="F201" s="153">
        <v>100</v>
      </c>
      <c r="G201" s="162">
        <f>G202</f>
        <v>100</v>
      </c>
      <c r="H201" s="162"/>
      <c r="I201" s="162"/>
    </row>
    <row r="202" spans="1:9" x14ac:dyDescent="0.25">
      <c r="A202" s="146"/>
      <c r="B202" s="147"/>
      <c r="C202" s="148">
        <v>343</v>
      </c>
      <c r="D202" s="165" t="s">
        <v>205</v>
      </c>
      <c r="E202" s="163"/>
      <c r="F202" s="150">
        <v>100</v>
      </c>
      <c r="G202" s="163">
        <f>G203</f>
        <v>100</v>
      </c>
      <c r="H202" s="163"/>
      <c r="I202" s="163"/>
    </row>
    <row r="203" spans="1:9" x14ac:dyDescent="0.25">
      <c r="A203" s="85"/>
      <c r="B203" s="86"/>
      <c r="C203" s="87">
        <v>3433</v>
      </c>
      <c r="D203" s="98" t="s">
        <v>204</v>
      </c>
      <c r="E203" s="71"/>
      <c r="F203" s="103">
        <v>100</v>
      </c>
      <c r="G203" s="103">
        <v>100</v>
      </c>
      <c r="H203" s="71"/>
      <c r="I203" s="71"/>
    </row>
    <row r="204" spans="1:9" x14ac:dyDescent="0.25">
      <c r="A204" s="122">
        <v>4</v>
      </c>
      <c r="B204" s="117"/>
      <c r="C204" s="117"/>
      <c r="D204" s="124" t="s">
        <v>12</v>
      </c>
      <c r="E204" s="145">
        <f>E205</f>
        <v>17215.519999999997</v>
      </c>
      <c r="F204" s="107">
        <f>SUM(F205)</f>
        <v>9100</v>
      </c>
      <c r="G204" s="145">
        <f>G205</f>
        <v>9100</v>
      </c>
      <c r="H204" s="145"/>
      <c r="I204" s="145"/>
    </row>
    <row r="205" spans="1:9" ht="26.25" x14ac:dyDescent="0.25">
      <c r="A205" s="151">
        <v>42</v>
      </c>
      <c r="B205" s="152"/>
      <c r="C205" s="137"/>
      <c r="D205" s="157" t="s">
        <v>30</v>
      </c>
      <c r="E205" s="162">
        <f>E206+E212</f>
        <v>17215.519999999997</v>
      </c>
      <c r="F205" s="153">
        <v>9100</v>
      </c>
      <c r="G205" s="162">
        <f>G206+G212</f>
        <v>9100</v>
      </c>
      <c r="H205" s="162"/>
      <c r="I205" s="162"/>
    </row>
    <row r="206" spans="1:9" x14ac:dyDescent="0.25">
      <c r="A206" s="146"/>
      <c r="B206" s="147"/>
      <c r="C206" s="148" t="s">
        <v>206</v>
      </c>
      <c r="D206" s="164" t="s">
        <v>194</v>
      </c>
      <c r="E206" s="163">
        <f>SUM(E207:E211)</f>
        <v>17205.309999999998</v>
      </c>
      <c r="F206" s="150">
        <v>8500</v>
      </c>
      <c r="G206" s="163">
        <f>G207+G208+G209+G210+G211</f>
        <v>8500</v>
      </c>
      <c r="H206" s="163"/>
      <c r="I206" s="163"/>
    </row>
    <row r="207" spans="1:9" x14ac:dyDescent="0.25">
      <c r="A207" s="85"/>
      <c r="B207" s="86"/>
      <c r="C207" s="87" t="s">
        <v>207</v>
      </c>
      <c r="D207" s="96" t="s">
        <v>195</v>
      </c>
      <c r="E207" s="71">
        <v>16776.53</v>
      </c>
      <c r="F207" s="103">
        <v>5000</v>
      </c>
      <c r="G207" s="103">
        <v>5000</v>
      </c>
      <c r="H207" s="71"/>
      <c r="I207" s="71"/>
    </row>
    <row r="208" spans="1:9" x14ac:dyDescent="0.25">
      <c r="A208" s="85"/>
      <c r="B208" s="86"/>
      <c r="C208" s="87" t="s">
        <v>208</v>
      </c>
      <c r="D208" s="96" t="s">
        <v>209</v>
      </c>
      <c r="E208" s="71"/>
      <c r="F208" s="103">
        <v>1000</v>
      </c>
      <c r="G208" s="103">
        <v>1000</v>
      </c>
      <c r="H208" s="71"/>
      <c r="I208" s="71"/>
    </row>
    <row r="209" spans="1:9" x14ac:dyDescent="0.25">
      <c r="A209" s="85"/>
      <c r="B209" s="86"/>
      <c r="C209" s="87" t="s">
        <v>210</v>
      </c>
      <c r="D209" s="96" t="s">
        <v>211</v>
      </c>
      <c r="E209" s="71"/>
      <c r="F209" s="103">
        <v>1000</v>
      </c>
      <c r="G209" s="103">
        <v>1000</v>
      </c>
      <c r="H209" s="71"/>
      <c r="I209" s="71"/>
    </row>
    <row r="210" spans="1:9" x14ac:dyDescent="0.25">
      <c r="A210" s="85"/>
      <c r="B210" s="86"/>
      <c r="C210" s="87" t="s">
        <v>212</v>
      </c>
      <c r="D210" s="96" t="s">
        <v>213</v>
      </c>
      <c r="E210" s="71"/>
      <c r="F210" s="103">
        <v>1000</v>
      </c>
      <c r="G210" s="103">
        <v>1000</v>
      </c>
      <c r="H210" s="71"/>
      <c r="I210" s="71"/>
    </row>
    <row r="211" spans="1:9" x14ac:dyDescent="0.25">
      <c r="A211" s="85"/>
      <c r="B211" s="86"/>
      <c r="C211" s="87" t="s">
        <v>214</v>
      </c>
      <c r="D211" s="96" t="s">
        <v>215</v>
      </c>
      <c r="E211" s="71">
        <v>428.78</v>
      </c>
      <c r="F211" s="103">
        <v>500</v>
      </c>
      <c r="G211" s="103">
        <v>500</v>
      </c>
      <c r="H211" s="71"/>
      <c r="I211" s="71"/>
    </row>
    <row r="212" spans="1:9" ht="26.25" x14ac:dyDescent="0.25">
      <c r="A212" s="146"/>
      <c r="B212" s="147"/>
      <c r="C212" s="148" t="s">
        <v>216</v>
      </c>
      <c r="D212" s="164" t="s">
        <v>217</v>
      </c>
      <c r="E212" s="163">
        <f>E213</f>
        <v>10.210000000000001</v>
      </c>
      <c r="F212" s="150">
        <v>600</v>
      </c>
      <c r="G212" s="163">
        <f>G213</f>
        <v>600</v>
      </c>
      <c r="H212" s="163"/>
      <c r="I212" s="163"/>
    </row>
    <row r="213" spans="1:9" x14ac:dyDescent="0.25">
      <c r="A213" s="85"/>
      <c r="B213" s="86"/>
      <c r="C213" s="87" t="s">
        <v>218</v>
      </c>
      <c r="D213" s="96" t="s">
        <v>173</v>
      </c>
      <c r="E213" s="71">
        <v>10.210000000000001</v>
      </c>
      <c r="F213" s="103">
        <v>600</v>
      </c>
      <c r="G213" s="71">
        <v>600</v>
      </c>
      <c r="H213" s="71"/>
      <c r="I213" s="71"/>
    </row>
    <row r="214" spans="1:9" x14ac:dyDescent="0.25">
      <c r="A214" s="234" t="s">
        <v>219</v>
      </c>
      <c r="B214" s="234"/>
      <c r="C214" s="235"/>
      <c r="D214" s="95" t="s">
        <v>220</v>
      </c>
      <c r="E214" s="104"/>
      <c r="F214" s="104">
        <f>F215</f>
        <v>10750.54</v>
      </c>
      <c r="G214" s="104">
        <f>G215</f>
        <v>5000</v>
      </c>
      <c r="H214" s="104">
        <v>0</v>
      </c>
      <c r="I214" s="104">
        <v>0</v>
      </c>
    </row>
    <row r="215" spans="1:9" x14ac:dyDescent="0.25">
      <c r="A215" s="120">
        <v>4</v>
      </c>
      <c r="B215" s="121"/>
      <c r="C215" s="119"/>
      <c r="D215" s="113" t="s">
        <v>12</v>
      </c>
      <c r="E215" s="145"/>
      <c r="F215" s="107">
        <v>10750.54</v>
      </c>
      <c r="G215" s="145">
        <f>G216</f>
        <v>5000</v>
      </c>
      <c r="H215" s="145"/>
      <c r="I215" s="145"/>
    </row>
    <row r="216" spans="1:9" x14ac:dyDescent="0.25">
      <c r="A216" s="155">
        <v>42</v>
      </c>
      <c r="B216" s="156"/>
      <c r="C216" s="156"/>
      <c r="D216" s="137" t="s">
        <v>30</v>
      </c>
      <c r="E216" s="162"/>
      <c r="F216" s="153">
        <v>10750.54</v>
      </c>
      <c r="G216" s="162">
        <f>G217</f>
        <v>5000</v>
      </c>
      <c r="H216" s="162"/>
      <c r="I216" s="162"/>
    </row>
    <row r="217" spans="1:9" x14ac:dyDescent="0.25">
      <c r="A217" s="146"/>
      <c r="B217" s="147"/>
      <c r="C217" s="148" t="s">
        <v>206</v>
      </c>
      <c r="D217" s="164" t="s">
        <v>194</v>
      </c>
      <c r="E217" s="163"/>
      <c r="F217" s="150">
        <v>10750.54</v>
      </c>
      <c r="G217" s="163">
        <f>G218</f>
        <v>5000</v>
      </c>
      <c r="H217" s="163"/>
      <c r="I217" s="163"/>
    </row>
    <row r="218" spans="1:9" x14ac:dyDescent="0.25">
      <c r="A218" s="85"/>
      <c r="B218" s="86"/>
      <c r="C218" s="87" t="s">
        <v>207</v>
      </c>
      <c r="D218" s="96" t="s">
        <v>195</v>
      </c>
      <c r="E218" s="71"/>
      <c r="F218" s="103">
        <v>10750.54</v>
      </c>
      <c r="G218" s="71">
        <v>5000</v>
      </c>
      <c r="H218" s="71"/>
      <c r="I218" s="71"/>
    </row>
    <row r="219" spans="1:9" x14ac:dyDescent="0.25">
      <c r="A219" s="234" t="s">
        <v>161</v>
      </c>
      <c r="B219" s="234"/>
      <c r="C219" s="235"/>
      <c r="D219" s="95" t="s">
        <v>221</v>
      </c>
      <c r="E219" s="104">
        <f>E220+E245</f>
        <v>139019.29999999999</v>
      </c>
      <c r="F219" s="104">
        <f>SUM(F220+F245)</f>
        <v>156500</v>
      </c>
      <c r="G219" s="104">
        <f>G220+G245</f>
        <v>158000</v>
      </c>
      <c r="H219" s="104">
        <v>158000</v>
      </c>
      <c r="I219" s="104">
        <v>158000</v>
      </c>
    </row>
    <row r="220" spans="1:9" x14ac:dyDescent="0.25">
      <c r="A220" s="120">
        <v>3</v>
      </c>
      <c r="B220" s="121"/>
      <c r="C220" s="119"/>
      <c r="D220" s="119" t="s">
        <v>10</v>
      </c>
      <c r="E220" s="145">
        <f>E221+E226+E239+E242</f>
        <v>126420.02999999998</v>
      </c>
      <c r="F220" s="107">
        <f>SUM(F221+F226+F239)</f>
        <v>141500</v>
      </c>
      <c r="G220" s="145">
        <f>G221+G226+G239+G242</f>
        <v>143000</v>
      </c>
      <c r="H220" s="145"/>
      <c r="I220" s="145"/>
    </row>
    <row r="221" spans="1:9" x14ac:dyDescent="0.25">
      <c r="A221" s="151">
        <v>31</v>
      </c>
      <c r="B221" s="152"/>
      <c r="C221" s="137"/>
      <c r="D221" s="137" t="s">
        <v>11</v>
      </c>
      <c r="E221" s="162">
        <f>E222+E224</f>
        <v>688.04</v>
      </c>
      <c r="F221" s="153">
        <v>810</v>
      </c>
      <c r="G221" s="153">
        <f>G222+G224</f>
        <v>900</v>
      </c>
      <c r="H221" s="162"/>
      <c r="I221" s="162"/>
    </row>
    <row r="222" spans="1:9" x14ac:dyDescent="0.25">
      <c r="A222" s="146"/>
      <c r="B222" s="147"/>
      <c r="C222" s="148" t="s">
        <v>222</v>
      </c>
      <c r="D222" s="149" t="s">
        <v>223</v>
      </c>
      <c r="E222" s="163">
        <f>E223</f>
        <v>590.6</v>
      </c>
      <c r="F222" s="150">
        <v>690</v>
      </c>
      <c r="G222" s="150">
        <f>G223</f>
        <v>700</v>
      </c>
      <c r="H222" s="163"/>
      <c r="I222" s="163"/>
    </row>
    <row r="223" spans="1:9" x14ac:dyDescent="0.25">
      <c r="A223" s="85"/>
      <c r="B223" s="86"/>
      <c r="C223" s="87" t="s">
        <v>224</v>
      </c>
      <c r="D223" s="84" t="s">
        <v>164</v>
      </c>
      <c r="E223" s="71">
        <v>590.6</v>
      </c>
      <c r="F223" s="103">
        <v>690</v>
      </c>
      <c r="G223" s="103">
        <v>700</v>
      </c>
      <c r="H223" s="71"/>
      <c r="I223" s="71"/>
    </row>
    <row r="224" spans="1:9" x14ac:dyDescent="0.25">
      <c r="A224" s="146"/>
      <c r="B224" s="147"/>
      <c r="C224" s="148">
        <v>313</v>
      </c>
      <c r="D224" s="149" t="s">
        <v>168</v>
      </c>
      <c r="E224" s="163">
        <f>E225</f>
        <v>97.44</v>
      </c>
      <c r="F224" s="150">
        <v>120</v>
      </c>
      <c r="G224" s="150">
        <f>G225</f>
        <v>200</v>
      </c>
      <c r="H224" s="163"/>
      <c r="I224" s="163"/>
    </row>
    <row r="225" spans="1:9" x14ac:dyDescent="0.25">
      <c r="A225" s="85"/>
      <c r="B225" s="86"/>
      <c r="C225" s="87">
        <v>3132</v>
      </c>
      <c r="D225" s="84" t="s">
        <v>169</v>
      </c>
      <c r="E225" s="71">
        <v>97.44</v>
      </c>
      <c r="F225" s="103">
        <v>120</v>
      </c>
      <c r="G225" s="103">
        <v>200</v>
      </c>
      <c r="H225" s="71"/>
      <c r="I225" s="71"/>
    </row>
    <row r="226" spans="1:9" x14ac:dyDescent="0.25">
      <c r="A226" s="151">
        <v>32</v>
      </c>
      <c r="B226" s="152"/>
      <c r="C226" s="137"/>
      <c r="D226" s="137" t="s">
        <v>22</v>
      </c>
      <c r="E226" s="162">
        <f>E227+E230+E233+E237</f>
        <v>109376.03</v>
      </c>
      <c r="F226" s="153">
        <v>125690</v>
      </c>
      <c r="G226" s="153">
        <f>G227+G230+G233+G237</f>
        <v>125100</v>
      </c>
      <c r="H226" s="162"/>
      <c r="I226" s="162"/>
    </row>
    <row r="227" spans="1:9" x14ac:dyDescent="0.25">
      <c r="A227" s="146"/>
      <c r="B227" s="147"/>
      <c r="C227" s="148" t="s">
        <v>103</v>
      </c>
      <c r="D227" s="149" t="s">
        <v>104</v>
      </c>
      <c r="E227" s="163">
        <f>E228+E229</f>
        <v>128.91</v>
      </c>
      <c r="F227" s="150">
        <v>300</v>
      </c>
      <c r="G227" s="150">
        <f>G228+G229</f>
        <v>300</v>
      </c>
      <c r="H227" s="163"/>
      <c r="I227" s="163"/>
    </row>
    <row r="228" spans="1:9" x14ac:dyDescent="0.25">
      <c r="A228" s="85"/>
      <c r="B228" s="86"/>
      <c r="C228" s="87" t="s">
        <v>105</v>
      </c>
      <c r="D228" s="84" t="s">
        <v>106</v>
      </c>
      <c r="E228" s="71">
        <v>128.91</v>
      </c>
      <c r="F228" s="103">
        <v>150</v>
      </c>
      <c r="G228" s="103">
        <v>150</v>
      </c>
      <c r="H228" s="71"/>
      <c r="I228" s="71"/>
    </row>
    <row r="229" spans="1:9" x14ac:dyDescent="0.25">
      <c r="A229" s="85"/>
      <c r="B229" s="86"/>
      <c r="C229" s="87" t="s">
        <v>109</v>
      </c>
      <c r="D229" s="84" t="s">
        <v>110</v>
      </c>
      <c r="E229" s="71"/>
      <c r="F229" s="103">
        <v>150</v>
      </c>
      <c r="G229" s="103">
        <v>150</v>
      </c>
      <c r="H229" s="71"/>
      <c r="I229" s="71"/>
    </row>
    <row r="230" spans="1:9" x14ac:dyDescent="0.25">
      <c r="A230" s="146"/>
      <c r="B230" s="147"/>
      <c r="C230" s="148" t="s">
        <v>111</v>
      </c>
      <c r="D230" s="149" t="s">
        <v>112</v>
      </c>
      <c r="E230" s="163">
        <f>E231+E232</f>
        <v>109247.12</v>
      </c>
      <c r="F230" s="150">
        <v>122990</v>
      </c>
      <c r="G230" s="150">
        <f>G231+G232</f>
        <v>123700</v>
      </c>
      <c r="H230" s="163"/>
      <c r="I230" s="163"/>
    </row>
    <row r="231" spans="1:9" x14ac:dyDescent="0.25">
      <c r="A231" s="85"/>
      <c r="B231" s="86"/>
      <c r="C231" s="87" t="s">
        <v>113</v>
      </c>
      <c r="D231" s="84" t="s">
        <v>114</v>
      </c>
      <c r="E231" s="71">
        <v>1141.92</v>
      </c>
      <c r="F231" s="103">
        <v>630</v>
      </c>
      <c r="G231" s="103">
        <v>700</v>
      </c>
      <c r="H231" s="71"/>
      <c r="I231" s="71"/>
    </row>
    <row r="232" spans="1:9" x14ac:dyDescent="0.25">
      <c r="A232" s="85"/>
      <c r="B232" s="86"/>
      <c r="C232" s="87" t="s">
        <v>115</v>
      </c>
      <c r="D232" s="84" t="s">
        <v>116</v>
      </c>
      <c r="E232" s="71">
        <v>108105.2</v>
      </c>
      <c r="F232" s="103">
        <v>122360</v>
      </c>
      <c r="G232" s="103">
        <v>123000</v>
      </c>
      <c r="H232" s="71"/>
      <c r="I232" s="71"/>
    </row>
    <row r="233" spans="1:9" x14ac:dyDescent="0.25">
      <c r="A233" s="146"/>
      <c r="B233" s="147"/>
      <c r="C233" s="148" t="s">
        <v>125</v>
      </c>
      <c r="D233" s="149" t="s">
        <v>126</v>
      </c>
      <c r="E233" s="163"/>
      <c r="F233" s="150">
        <v>2000</v>
      </c>
      <c r="G233" s="150">
        <f>SUM(G234,G235,G236)</f>
        <v>700</v>
      </c>
      <c r="H233" s="163"/>
      <c r="I233" s="163"/>
    </row>
    <row r="234" spans="1:9" x14ac:dyDescent="0.25">
      <c r="A234" s="85"/>
      <c r="B234" s="86"/>
      <c r="C234" s="87" t="s">
        <v>137</v>
      </c>
      <c r="D234" s="84" t="s">
        <v>138</v>
      </c>
      <c r="E234" s="71"/>
      <c r="F234" s="103">
        <v>400</v>
      </c>
      <c r="G234" s="103">
        <v>100</v>
      </c>
      <c r="H234" s="71"/>
      <c r="I234" s="71"/>
    </row>
    <row r="235" spans="1:9" x14ac:dyDescent="0.25">
      <c r="A235" s="85"/>
      <c r="B235" s="86"/>
      <c r="C235" s="87" t="s">
        <v>142</v>
      </c>
      <c r="D235" s="84" t="s">
        <v>143</v>
      </c>
      <c r="E235" s="71"/>
      <c r="F235" s="103">
        <v>400</v>
      </c>
      <c r="G235" s="103">
        <v>100</v>
      </c>
      <c r="H235" s="71"/>
      <c r="I235" s="71"/>
    </row>
    <row r="236" spans="1:9" x14ac:dyDescent="0.25">
      <c r="A236" s="85"/>
      <c r="B236" s="86"/>
      <c r="C236" s="87" t="s">
        <v>146</v>
      </c>
      <c r="D236" s="84" t="s">
        <v>147</v>
      </c>
      <c r="E236" s="71"/>
      <c r="F236" s="103">
        <v>1200</v>
      </c>
      <c r="G236" s="103">
        <v>500</v>
      </c>
      <c r="H236" s="71"/>
      <c r="I236" s="71"/>
    </row>
    <row r="237" spans="1:9" x14ac:dyDescent="0.25">
      <c r="A237" s="146"/>
      <c r="B237" s="147"/>
      <c r="C237" s="148" t="s">
        <v>148</v>
      </c>
      <c r="D237" s="149" t="s">
        <v>149</v>
      </c>
      <c r="E237" s="163"/>
      <c r="F237" s="150">
        <v>400</v>
      </c>
      <c r="G237" s="150">
        <f>G238</f>
        <v>400</v>
      </c>
      <c r="H237" s="163"/>
      <c r="I237" s="163"/>
    </row>
    <row r="238" spans="1:9" x14ac:dyDescent="0.25">
      <c r="A238" s="85"/>
      <c r="B238" s="86"/>
      <c r="C238" s="87" t="s">
        <v>158</v>
      </c>
      <c r="D238" s="84" t="s">
        <v>149</v>
      </c>
      <c r="E238" s="71"/>
      <c r="F238" s="103">
        <v>400</v>
      </c>
      <c r="G238" s="103">
        <v>400</v>
      </c>
      <c r="H238" s="71"/>
      <c r="I238" s="71"/>
    </row>
    <row r="239" spans="1:9" x14ac:dyDescent="0.25">
      <c r="A239" s="151">
        <v>37</v>
      </c>
      <c r="B239" s="152"/>
      <c r="C239" s="137"/>
      <c r="D239" s="137" t="s">
        <v>80</v>
      </c>
      <c r="E239" s="162">
        <f>E240</f>
        <v>14911.57</v>
      </c>
      <c r="F239" s="153">
        <v>15000</v>
      </c>
      <c r="G239" s="162">
        <f>G240</f>
        <v>15500</v>
      </c>
      <c r="H239" s="162"/>
      <c r="I239" s="162"/>
    </row>
    <row r="240" spans="1:9" x14ac:dyDescent="0.25">
      <c r="A240" s="146"/>
      <c r="B240" s="147"/>
      <c r="C240" s="148" t="s">
        <v>225</v>
      </c>
      <c r="D240" s="149" t="s">
        <v>226</v>
      </c>
      <c r="E240" s="163">
        <f>E241</f>
        <v>14911.57</v>
      </c>
      <c r="F240" s="150">
        <v>15000</v>
      </c>
      <c r="G240" s="163">
        <f>G241</f>
        <v>15500</v>
      </c>
      <c r="H240" s="163"/>
      <c r="I240" s="163"/>
    </row>
    <row r="241" spans="1:9" x14ac:dyDescent="0.25">
      <c r="A241" s="85"/>
      <c r="B241" s="86"/>
      <c r="C241" s="87" t="s">
        <v>227</v>
      </c>
      <c r="D241" s="84" t="s">
        <v>228</v>
      </c>
      <c r="E241" s="71">
        <v>14911.57</v>
      </c>
      <c r="F241" s="103">
        <v>15000</v>
      </c>
      <c r="G241" s="71">
        <v>15500</v>
      </c>
      <c r="H241" s="71"/>
      <c r="I241" s="71"/>
    </row>
    <row r="242" spans="1:9" x14ac:dyDescent="0.25">
      <c r="A242" s="171">
        <v>38</v>
      </c>
      <c r="B242" s="172"/>
      <c r="C242" s="173"/>
      <c r="D242" s="137" t="s">
        <v>266</v>
      </c>
      <c r="E242" s="162">
        <f>E243</f>
        <v>1444.39</v>
      </c>
      <c r="F242" s="153"/>
      <c r="G242" s="162">
        <f>G243</f>
        <v>1500</v>
      </c>
      <c r="H242" s="162"/>
      <c r="I242" s="162"/>
    </row>
    <row r="243" spans="1:9" x14ac:dyDescent="0.25">
      <c r="A243" s="146"/>
      <c r="B243" s="147"/>
      <c r="C243" s="148">
        <v>381</v>
      </c>
      <c r="D243" s="149" t="s">
        <v>267</v>
      </c>
      <c r="E243" s="163">
        <f>E244</f>
        <v>1444.39</v>
      </c>
      <c r="F243" s="150"/>
      <c r="G243" s="163">
        <f>G244</f>
        <v>1500</v>
      </c>
      <c r="H243" s="163"/>
      <c r="I243" s="163"/>
    </row>
    <row r="244" spans="1:9" x14ac:dyDescent="0.25">
      <c r="A244" s="85"/>
      <c r="B244" s="86"/>
      <c r="C244" s="87">
        <v>3812</v>
      </c>
      <c r="D244" s="84" t="s">
        <v>265</v>
      </c>
      <c r="E244" s="71">
        <v>1444.39</v>
      </c>
      <c r="F244" s="103"/>
      <c r="G244" s="71">
        <v>1500</v>
      </c>
      <c r="H244" s="71"/>
      <c r="I244" s="71"/>
    </row>
    <row r="245" spans="1:9" x14ac:dyDescent="0.25">
      <c r="A245" s="120">
        <v>4</v>
      </c>
      <c r="B245" s="121"/>
      <c r="C245" s="119"/>
      <c r="D245" s="119" t="s">
        <v>12</v>
      </c>
      <c r="E245" s="145">
        <f>E246</f>
        <v>12599.27</v>
      </c>
      <c r="F245" s="107">
        <f>SUM(F246)</f>
        <v>15000</v>
      </c>
      <c r="G245" s="145">
        <f>G246</f>
        <v>15000</v>
      </c>
      <c r="H245" s="145"/>
      <c r="I245" s="145"/>
    </row>
    <row r="246" spans="1:9" x14ac:dyDescent="0.25">
      <c r="A246" s="151">
        <v>42</v>
      </c>
      <c r="B246" s="152"/>
      <c r="C246" s="137"/>
      <c r="D246" s="137" t="s">
        <v>30</v>
      </c>
      <c r="E246" s="162">
        <f>E247</f>
        <v>12599.27</v>
      </c>
      <c r="F246" s="153">
        <v>15000</v>
      </c>
      <c r="G246" s="162">
        <f>G247</f>
        <v>15000</v>
      </c>
      <c r="H246" s="162"/>
      <c r="I246" s="162"/>
    </row>
    <row r="247" spans="1:9" x14ac:dyDescent="0.25">
      <c r="A247" s="146"/>
      <c r="B247" s="147"/>
      <c r="C247" s="148" t="s">
        <v>216</v>
      </c>
      <c r="D247" s="149" t="s">
        <v>217</v>
      </c>
      <c r="E247" s="163">
        <f>E248</f>
        <v>12599.27</v>
      </c>
      <c r="F247" s="150">
        <v>15000</v>
      </c>
      <c r="G247" s="163">
        <f>G248</f>
        <v>15000</v>
      </c>
      <c r="H247" s="163"/>
      <c r="I247" s="163"/>
    </row>
    <row r="248" spans="1:9" x14ac:dyDescent="0.25">
      <c r="A248" s="85"/>
      <c r="B248" s="86"/>
      <c r="C248" s="87" t="s">
        <v>218</v>
      </c>
      <c r="D248" s="84" t="s">
        <v>173</v>
      </c>
      <c r="E248" s="71">
        <v>12599.27</v>
      </c>
      <c r="F248" s="103">
        <v>15000</v>
      </c>
      <c r="G248" s="71">
        <v>15000</v>
      </c>
      <c r="H248" s="71"/>
      <c r="I248" s="71"/>
    </row>
    <row r="249" spans="1:9" x14ac:dyDescent="0.25">
      <c r="A249" s="234" t="s">
        <v>229</v>
      </c>
      <c r="B249" s="234"/>
      <c r="C249" s="235"/>
      <c r="D249" s="95" t="s">
        <v>230</v>
      </c>
      <c r="E249" s="104">
        <f>E250</f>
        <v>2613.04</v>
      </c>
      <c r="F249" s="104">
        <f>SUM(F250)</f>
        <v>3700</v>
      </c>
      <c r="G249" s="104">
        <f>G250</f>
        <v>3000</v>
      </c>
      <c r="H249" s="104">
        <v>3000</v>
      </c>
      <c r="I249" s="104">
        <v>3000</v>
      </c>
    </row>
    <row r="250" spans="1:9" x14ac:dyDescent="0.25">
      <c r="A250" s="120">
        <v>3</v>
      </c>
      <c r="B250" s="121"/>
      <c r="C250" s="119"/>
      <c r="D250" s="113" t="s">
        <v>10</v>
      </c>
      <c r="E250" s="145">
        <f>E251</f>
        <v>2613.04</v>
      </c>
      <c r="F250" s="107">
        <f>SUM(F251:F251)</f>
        <v>3700</v>
      </c>
      <c r="G250" s="145">
        <f>G251</f>
        <v>3000</v>
      </c>
      <c r="H250" s="145"/>
      <c r="I250" s="145"/>
    </row>
    <row r="251" spans="1:9" x14ac:dyDescent="0.25">
      <c r="A251" s="151">
        <v>32</v>
      </c>
      <c r="B251" s="152"/>
      <c r="C251" s="137"/>
      <c r="D251" s="158" t="s">
        <v>22</v>
      </c>
      <c r="E251" s="162">
        <f>E252+E254+E257+E260</f>
        <v>2613.04</v>
      </c>
      <c r="F251" s="153">
        <v>3700</v>
      </c>
      <c r="G251" s="162">
        <f>G252+G254+G257+G260</f>
        <v>3000</v>
      </c>
      <c r="H251" s="162"/>
      <c r="I251" s="162"/>
    </row>
    <row r="252" spans="1:9" x14ac:dyDescent="0.25">
      <c r="A252" s="146"/>
      <c r="B252" s="147"/>
      <c r="C252" s="148" t="s">
        <v>103</v>
      </c>
      <c r="D252" s="159" t="s">
        <v>104</v>
      </c>
      <c r="E252" s="163">
        <f>E253</f>
        <v>26.55</v>
      </c>
      <c r="F252" s="150">
        <v>500</v>
      </c>
      <c r="G252" s="163">
        <f>G253</f>
        <v>500</v>
      </c>
      <c r="H252" s="163"/>
      <c r="I252" s="163"/>
    </row>
    <row r="253" spans="1:9" x14ac:dyDescent="0.25">
      <c r="A253" s="85"/>
      <c r="B253" s="86"/>
      <c r="C253" s="87" t="s">
        <v>105</v>
      </c>
      <c r="D253" s="97" t="s">
        <v>106</v>
      </c>
      <c r="E253" s="71">
        <v>26.55</v>
      </c>
      <c r="F253" s="103">
        <v>500</v>
      </c>
      <c r="G253" s="71">
        <v>500</v>
      </c>
      <c r="H253" s="71"/>
      <c r="I253" s="71"/>
    </row>
    <row r="254" spans="1:9" x14ac:dyDescent="0.25">
      <c r="A254" s="146"/>
      <c r="B254" s="147"/>
      <c r="C254" s="148" t="s">
        <v>111</v>
      </c>
      <c r="D254" s="159" t="s">
        <v>112</v>
      </c>
      <c r="E254" s="163">
        <f>E255+E256</f>
        <v>1346.27</v>
      </c>
      <c r="F254" s="150">
        <v>1500</v>
      </c>
      <c r="G254" s="163">
        <f>G255+G256</f>
        <v>1200</v>
      </c>
      <c r="H254" s="163"/>
      <c r="I254" s="163"/>
    </row>
    <row r="255" spans="1:9" x14ac:dyDescent="0.25">
      <c r="A255" s="85"/>
      <c r="B255" s="86"/>
      <c r="C255" s="87" t="s">
        <v>113</v>
      </c>
      <c r="D255" s="97" t="s">
        <v>114</v>
      </c>
      <c r="E255" s="71">
        <v>658.19</v>
      </c>
      <c r="F255" s="103">
        <v>1100</v>
      </c>
      <c r="G255" s="71">
        <v>900</v>
      </c>
      <c r="H255" s="71"/>
      <c r="I255" s="71"/>
    </row>
    <row r="256" spans="1:9" x14ac:dyDescent="0.25">
      <c r="A256" s="85"/>
      <c r="B256" s="86"/>
      <c r="C256" s="87">
        <v>3222</v>
      </c>
      <c r="D256" s="97" t="s">
        <v>116</v>
      </c>
      <c r="E256" s="71">
        <v>688.08</v>
      </c>
      <c r="F256" s="103">
        <v>400</v>
      </c>
      <c r="G256" s="71">
        <v>300</v>
      </c>
      <c r="H256" s="71"/>
      <c r="I256" s="71"/>
    </row>
    <row r="257" spans="1:9" x14ac:dyDescent="0.25">
      <c r="A257" s="146"/>
      <c r="B257" s="147"/>
      <c r="C257" s="148" t="s">
        <v>125</v>
      </c>
      <c r="D257" s="159" t="s">
        <v>126</v>
      </c>
      <c r="E257" s="163">
        <f>E258+E259</f>
        <v>1018.95</v>
      </c>
      <c r="F257" s="150">
        <v>1000</v>
      </c>
      <c r="G257" s="163">
        <f>G258+G259</f>
        <v>800</v>
      </c>
      <c r="H257" s="163"/>
      <c r="I257" s="163"/>
    </row>
    <row r="258" spans="1:9" x14ac:dyDescent="0.25">
      <c r="A258" s="85"/>
      <c r="B258" s="86"/>
      <c r="C258" s="87" t="s">
        <v>127</v>
      </c>
      <c r="D258" s="97" t="s">
        <v>128</v>
      </c>
      <c r="E258" s="71">
        <v>780</v>
      </c>
      <c r="F258" s="103">
        <v>700</v>
      </c>
      <c r="G258" s="71">
        <v>600</v>
      </c>
      <c r="H258" s="71"/>
      <c r="I258" s="71"/>
    </row>
    <row r="259" spans="1:9" x14ac:dyDescent="0.25">
      <c r="A259" s="85"/>
      <c r="B259" s="86"/>
      <c r="C259" s="87" t="s">
        <v>142</v>
      </c>
      <c r="D259" s="97" t="s">
        <v>143</v>
      </c>
      <c r="E259" s="71">
        <v>238.95</v>
      </c>
      <c r="F259" s="103">
        <v>300</v>
      </c>
      <c r="G259" s="71">
        <v>200</v>
      </c>
      <c r="H259" s="71"/>
      <c r="I259" s="71"/>
    </row>
    <row r="260" spans="1:9" x14ac:dyDescent="0.25">
      <c r="A260" s="146"/>
      <c r="B260" s="147"/>
      <c r="C260" s="148" t="s">
        <v>148</v>
      </c>
      <c r="D260" s="159" t="s">
        <v>149</v>
      </c>
      <c r="E260" s="163">
        <f>E261+E262</f>
        <v>221.26999999999998</v>
      </c>
      <c r="F260" s="150">
        <v>700</v>
      </c>
      <c r="G260" s="163">
        <f>G261+G262</f>
        <v>500</v>
      </c>
      <c r="H260" s="163"/>
      <c r="I260" s="163"/>
    </row>
    <row r="261" spans="1:9" x14ac:dyDescent="0.25">
      <c r="A261" s="85"/>
      <c r="B261" s="86"/>
      <c r="C261" s="87" t="s">
        <v>231</v>
      </c>
      <c r="D261" s="97" t="s">
        <v>232</v>
      </c>
      <c r="E261" s="71">
        <v>212.38</v>
      </c>
      <c r="F261" s="103">
        <v>300</v>
      </c>
      <c r="G261" s="71">
        <v>300</v>
      </c>
      <c r="H261" s="71"/>
      <c r="I261" s="71"/>
    </row>
    <row r="262" spans="1:9" x14ac:dyDescent="0.25">
      <c r="A262" s="85"/>
      <c r="B262" s="86"/>
      <c r="C262" s="87" t="s">
        <v>158</v>
      </c>
      <c r="D262" s="97" t="s">
        <v>149</v>
      </c>
      <c r="E262" s="71">
        <v>8.89</v>
      </c>
      <c r="F262" s="103">
        <v>400</v>
      </c>
      <c r="G262" s="71">
        <v>200</v>
      </c>
      <c r="H262" s="71"/>
      <c r="I262" s="71"/>
    </row>
    <row r="263" spans="1:9" x14ac:dyDescent="0.25">
      <c r="A263" s="234" t="s">
        <v>233</v>
      </c>
      <c r="B263" s="234"/>
      <c r="C263" s="235"/>
      <c r="D263" s="95" t="s">
        <v>234</v>
      </c>
      <c r="E263" s="104">
        <f>E264</f>
        <v>1456.95</v>
      </c>
      <c r="F263" s="104">
        <f>F264</f>
        <v>5154.43</v>
      </c>
      <c r="G263" s="104"/>
      <c r="H263" s="104"/>
      <c r="I263" s="104"/>
    </row>
    <row r="264" spans="1:9" x14ac:dyDescent="0.25">
      <c r="A264" s="120">
        <v>3</v>
      </c>
      <c r="B264" s="121"/>
      <c r="C264" s="119"/>
      <c r="D264" s="125" t="s">
        <v>10</v>
      </c>
      <c r="E264" s="145">
        <f>E265</f>
        <v>1456.95</v>
      </c>
      <c r="F264" s="107">
        <f>SUM(F265:F265)</f>
        <v>5154.43</v>
      </c>
      <c r="G264" s="145"/>
      <c r="H264" s="145"/>
      <c r="I264" s="145"/>
    </row>
    <row r="265" spans="1:9" x14ac:dyDescent="0.25">
      <c r="A265" s="151">
        <v>32</v>
      </c>
      <c r="B265" s="152"/>
      <c r="C265" s="137"/>
      <c r="D265" s="158" t="s">
        <v>22</v>
      </c>
      <c r="E265" s="162">
        <f>E267</f>
        <v>1456.95</v>
      </c>
      <c r="F265" s="153">
        <v>5154.43</v>
      </c>
      <c r="G265" s="162"/>
      <c r="H265" s="162"/>
      <c r="I265" s="162"/>
    </row>
    <row r="266" spans="1:9" x14ac:dyDescent="0.25">
      <c r="A266" s="85"/>
      <c r="B266" s="86"/>
      <c r="C266" s="87">
        <v>322</v>
      </c>
      <c r="D266" s="97" t="s">
        <v>189</v>
      </c>
      <c r="E266" s="71"/>
      <c r="F266" s="103">
        <v>2092.35</v>
      </c>
      <c r="G266" s="71"/>
      <c r="H266" s="71"/>
      <c r="I266" s="71"/>
    </row>
    <row r="267" spans="1:9" x14ac:dyDescent="0.25">
      <c r="A267" s="85"/>
      <c r="B267" s="86"/>
      <c r="C267" s="87">
        <v>3221</v>
      </c>
      <c r="D267" s="97" t="s">
        <v>184</v>
      </c>
      <c r="E267" s="71">
        <v>1456.95</v>
      </c>
      <c r="F267" s="103">
        <v>930.85</v>
      </c>
      <c r="G267" s="71"/>
      <c r="H267" s="71"/>
      <c r="I267" s="71"/>
    </row>
    <row r="268" spans="1:9" x14ac:dyDescent="0.25">
      <c r="A268" s="85"/>
      <c r="B268" s="86"/>
      <c r="C268" s="87">
        <v>3222</v>
      </c>
      <c r="D268" s="97" t="s">
        <v>116</v>
      </c>
      <c r="E268" s="71"/>
      <c r="F268" s="103">
        <v>300</v>
      </c>
      <c r="G268" s="71"/>
      <c r="H268" s="71"/>
      <c r="I268" s="71"/>
    </row>
    <row r="269" spans="1:9" x14ac:dyDescent="0.25">
      <c r="A269" s="85"/>
      <c r="B269" s="86"/>
      <c r="C269" s="87">
        <v>3225</v>
      </c>
      <c r="D269" s="97" t="s">
        <v>122</v>
      </c>
      <c r="E269" s="71"/>
      <c r="F269" s="103">
        <v>861.5</v>
      </c>
      <c r="G269" s="71"/>
      <c r="H269" s="71"/>
      <c r="I269" s="71"/>
    </row>
    <row r="270" spans="1:9" x14ac:dyDescent="0.25">
      <c r="A270" s="85"/>
      <c r="B270" s="86"/>
      <c r="C270" s="87">
        <v>323</v>
      </c>
      <c r="D270" s="97" t="s">
        <v>126</v>
      </c>
      <c r="E270" s="71"/>
      <c r="F270" s="103">
        <v>912.08</v>
      </c>
      <c r="G270" s="71"/>
      <c r="H270" s="71"/>
      <c r="I270" s="71"/>
    </row>
    <row r="271" spans="1:9" x14ac:dyDescent="0.25">
      <c r="A271" s="85"/>
      <c r="B271" s="86"/>
      <c r="C271" s="87">
        <v>3235</v>
      </c>
      <c r="D271" s="97" t="s">
        <v>138</v>
      </c>
      <c r="E271" s="71"/>
      <c r="F271" s="103">
        <v>743.25</v>
      </c>
      <c r="G271" s="71"/>
      <c r="H271" s="71"/>
      <c r="I271" s="71"/>
    </row>
    <row r="272" spans="1:9" x14ac:dyDescent="0.25">
      <c r="A272" s="85"/>
      <c r="B272" s="86"/>
      <c r="C272" s="87">
        <v>3237</v>
      </c>
      <c r="D272" s="97" t="s">
        <v>190</v>
      </c>
      <c r="E272" s="71"/>
      <c r="F272" s="103">
        <v>118.83</v>
      </c>
      <c r="G272" s="71"/>
      <c r="H272" s="71"/>
      <c r="I272" s="71"/>
    </row>
    <row r="273" spans="1:9" x14ac:dyDescent="0.25">
      <c r="A273" s="85"/>
      <c r="B273" s="86"/>
      <c r="C273" s="87">
        <v>3239</v>
      </c>
      <c r="D273" s="97" t="s">
        <v>147</v>
      </c>
      <c r="E273" s="71"/>
      <c r="F273" s="103">
        <v>50</v>
      </c>
      <c r="G273" s="71"/>
      <c r="H273" s="71"/>
      <c r="I273" s="71"/>
    </row>
    <row r="274" spans="1:9" x14ac:dyDescent="0.25">
      <c r="A274" s="85"/>
      <c r="B274" s="86"/>
      <c r="C274" s="87">
        <v>329</v>
      </c>
      <c r="D274" s="97" t="s">
        <v>149</v>
      </c>
      <c r="E274" s="71"/>
      <c r="F274" s="103">
        <v>2150</v>
      </c>
      <c r="G274" s="71"/>
      <c r="H274" s="71"/>
      <c r="I274" s="71"/>
    </row>
    <row r="275" spans="1:9" x14ac:dyDescent="0.25">
      <c r="A275" s="85"/>
      <c r="B275" s="86"/>
      <c r="C275" s="87">
        <v>3293</v>
      </c>
      <c r="D275" s="97" t="s">
        <v>153</v>
      </c>
      <c r="E275" s="71"/>
      <c r="F275" s="103">
        <v>1050</v>
      </c>
      <c r="G275" s="71"/>
      <c r="H275" s="71"/>
      <c r="I275" s="71"/>
    </row>
    <row r="276" spans="1:9" x14ac:dyDescent="0.25">
      <c r="A276" s="85"/>
      <c r="B276" s="86"/>
      <c r="C276" s="87">
        <v>3299</v>
      </c>
      <c r="D276" s="97" t="s">
        <v>191</v>
      </c>
      <c r="E276" s="71"/>
      <c r="F276" s="103">
        <v>1100</v>
      </c>
      <c r="G276" s="71"/>
      <c r="H276" s="71"/>
      <c r="I276" s="71"/>
    </row>
    <row r="277" spans="1:9" x14ac:dyDescent="0.25">
      <c r="A277" s="233" t="s">
        <v>235</v>
      </c>
      <c r="B277" s="234"/>
      <c r="C277" s="235"/>
      <c r="D277" s="95" t="s">
        <v>236</v>
      </c>
      <c r="E277" s="104">
        <f>E278</f>
        <v>300</v>
      </c>
      <c r="F277" s="104">
        <f>SUM(F278,F284)</f>
        <v>3000</v>
      </c>
      <c r="G277" s="104">
        <f>G278+G284</f>
        <v>3000</v>
      </c>
      <c r="H277" s="104">
        <v>3000</v>
      </c>
      <c r="I277" s="104">
        <v>3000</v>
      </c>
    </row>
    <row r="278" spans="1:9" x14ac:dyDescent="0.25">
      <c r="A278" s="120">
        <v>3</v>
      </c>
      <c r="B278" s="121"/>
      <c r="C278" s="119"/>
      <c r="D278" s="125" t="s">
        <v>10</v>
      </c>
      <c r="E278" s="145">
        <f>E279</f>
        <v>300</v>
      </c>
      <c r="F278" s="107">
        <f>SUM(F279)</f>
        <v>2300</v>
      </c>
      <c r="G278" s="145">
        <f>G279</f>
        <v>2300</v>
      </c>
      <c r="H278" s="145"/>
      <c r="I278" s="145"/>
    </row>
    <row r="279" spans="1:9" x14ac:dyDescent="0.25">
      <c r="A279" s="151">
        <v>32</v>
      </c>
      <c r="B279" s="152"/>
      <c r="C279" s="137"/>
      <c r="D279" s="158" t="s">
        <v>22</v>
      </c>
      <c r="E279" s="162">
        <f>E280</f>
        <v>300</v>
      </c>
      <c r="F279" s="153">
        <v>2300</v>
      </c>
      <c r="G279" s="162">
        <f>G280</f>
        <v>2300</v>
      </c>
      <c r="H279" s="162"/>
      <c r="I279" s="162"/>
    </row>
    <row r="280" spans="1:9" x14ac:dyDescent="0.25">
      <c r="A280" s="146"/>
      <c r="B280" s="147"/>
      <c r="C280" s="148" t="s">
        <v>111</v>
      </c>
      <c r="D280" s="149" t="s">
        <v>112</v>
      </c>
      <c r="E280" s="163">
        <f>E283</f>
        <v>300</v>
      </c>
      <c r="F280" s="184">
        <v>2300</v>
      </c>
      <c r="G280" s="163">
        <f>SUM(G281:G283)</f>
        <v>2300</v>
      </c>
      <c r="H280" s="163"/>
      <c r="I280" s="163"/>
    </row>
    <row r="281" spans="1:9" x14ac:dyDescent="0.25">
      <c r="A281" s="85"/>
      <c r="B281" s="86"/>
      <c r="C281" s="87" t="s">
        <v>113</v>
      </c>
      <c r="D281" s="84" t="s">
        <v>114</v>
      </c>
      <c r="E281" s="71"/>
      <c r="F281" s="185">
        <v>1000</v>
      </c>
      <c r="G281" s="71">
        <v>1000</v>
      </c>
      <c r="H281" s="71"/>
      <c r="I281" s="71"/>
    </row>
    <row r="282" spans="1:9" x14ac:dyDescent="0.25">
      <c r="A282" s="85"/>
      <c r="B282" s="86"/>
      <c r="C282" s="87" t="s">
        <v>115</v>
      </c>
      <c r="D282" s="84" t="s">
        <v>116</v>
      </c>
      <c r="E282" s="71"/>
      <c r="F282" s="185">
        <v>600</v>
      </c>
      <c r="G282" s="71">
        <v>600</v>
      </c>
      <c r="H282" s="71"/>
      <c r="I282" s="71"/>
    </row>
    <row r="283" spans="1:9" x14ac:dyDescent="0.25">
      <c r="A283" s="85"/>
      <c r="B283" s="86"/>
      <c r="C283" s="87" t="s">
        <v>121</v>
      </c>
      <c r="D283" s="84" t="s">
        <v>122</v>
      </c>
      <c r="E283" s="71">
        <v>300</v>
      </c>
      <c r="F283" s="185">
        <v>700</v>
      </c>
      <c r="G283" s="71">
        <v>700</v>
      </c>
      <c r="H283" s="71"/>
      <c r="I283" s="71"/>
    </row>
    <row r="284" spans="1:9" x14ac:dyDescent="0.25">
      <c r="A284" s="120">
        <v>4</v>
      </c>
      <c r="B284" s="121"/>
      <c r="C284" s="119"/>
      <c r="D284" s="119" t="s">
        <v>12</v>
      </c>
      <c r="E284" s="145"/>
      <c r="F284" s="107">
        <f>SUM(F285)</f>
        <v>700</v>
      </c>
      <c r="G284" s="145">
        <f>G285</f>
        <v>700</v>
      </c>
      <c r="H284" s="145"/>
      <c r="I284" s="145"/>
    </row>
    <row r="285" spans="1:9" x14ac:dyDescent="0.25">
      <c r="A285" s="151">
        <v>42</v>
      </c>
      <c r="B285" s="152"/>
      <c r="C285" s="137"/>
      <c r="D285" s="137" t="s">
        <v>30</v>
      </c>
      <c r="E285" s="162"/>
      <c r="F285" s="153">
        <v>700</v>
      </c>
      <c r="G285" s="162">
        <f>SUM(G286:G286)</f>
        <v>700</v>
      </c>
      <c r="H285" s="162"/>
      <c r="I285" s="162"/>
    </row>
    <row r="286" spans="1:9" x14ac:dyDescent="0.25">
      <c r="A286" s="146"/>
      <c r="B286" s="147"/>
      <c r="C286" s="148" t="s">
        <v>206</v>
      </c>
      <c r="D286" s="149" t="s">
        <v>194</v>
      </c>
      <c r="E286" s="163"/>
      <c r="F286" s="150">
        <v>700</v>
      </c>
      <c r="G286" s="163">
        <v>700</v>
      </c>
      <c r="H286" s="163"/>
      <c r="I286" s="163"/>
    </row>
    <row r="287" spans="1:9" x14ac:dyDescent="0.25">
      <c r="A287" s="85"/>
      <c r="B287" s="86"/>
      <c r="C287" s="87" t="s">
        <v>207</v>
      </c>
      <c r="D287" s="84" t="s">
        <v>195</v>
      </c>
      <c r="E287" s="71"/>
      <c r="F287" s="103">
        <v>700</v>
      </c>
      <c r="G287" s="71">
        <v>700</v>
      </c>
      <c r="H287" s="71"/>
      <c r="I287" s="71"/>
    </row>
    <row r="288" spans="1:9" x14ac:dyDescent="0.25">
      <c r="A288" s="234" t="s">
        <v>237</v>
      </c>
      <c r="B288" s="234"/>
      <c r="C288" s="235"/>
      <c r="D288" s="95" t="s">
        <v>238</v>
      </c>
      <c r="E288" s="104"/>
      <c r="F288" s="104">
        <f>F289</f>
        <v>800</v>
      </c>
      <c r="G288" s="103"/>
      <c r="H288" s="103"/>
      <c r="I288" s="103"/>
    </row>
    <row r="289" spans="1:9" x14ac:dyDescent="0.25">
      <c r="A289" s="120">
        <v>3</v>
      </c>
      <c r="B289" s="121"/>
      <c r="C289" s="119"/>
      <c r="D289" s="125" t="s">
        <v>10</v>
      </c>
      <c r="E289" s="145"/>
      <c r="F289" s="107">
        <f>SUM(F290:F290)</f>
        <v>800</v>
      </c>
      <c r="G289" s="145"/>
      <c r="H289" s="145"/>
      <c r="I289" s="145"/>
    </row>
    <row r="290" spans="1:9" x14ac:dyDescent="0.25">
      <c r="A290" s="90">
        <v>32</v>
      </c>
      <c r="B290" s="91"/>
      <c r="C290" s="84"/>
      <c r="D290" s="97" t="s">
        <v>22</v>
      </c>
      <c r="E290" s="71"/>
      <c r="F290" s="103">
        <v>800</v>
      </c>
      <c r="G290" s="71"/>
      <c r="H290" s="71"/>
      <c r="I290" s="71"/>
    </row>
    <row r="291" spans="1:9" x14ac:dyDescent="0.25">
      <c r="A291" s="85"/>
      <c r="B291" s="86"/>
      <c r="C291" s="87">
        <v>329</v>
      </c>
      <c r="D291" s="97" t="s">
        <v>149</v>
      </c>
      <c r="E291" s="71"/>
      <c r="F291" s="103">
        <v>800</v>
      </c>
      <c r="G291" s="71"/>
      <c r="H291" s="71"/>
      <c r="I291" s="71"/>
    </row>
    <row r="292" spans="1:9" x14ac:dyDescent="0.25">
      <c r="A292" s="85"/>
      <c r="B292" s="86"/>
      <c r="C292" s="87">
        <v>3299</v>
      </c>
      <c r="D292" s="97" t="s">
        <v>149</v>
      </c>
      <c r="E292" s="71"/>
      <c r="F292" s="103">
        <v>800</v>
      </c>
      <c r="G292" s="71"/>
      <c r="H292" s="71"/>
      <c r="I292" s="71"/>
    </row>
    <row r="293" spans="1:9" x14ac:dyDescent="0.25">
      <c r="A293" s="233" t="s">
        <v>239</v>
      </c>
      <c r="B293" s="234"/>
      <c r="C293" s="235"/>
      <c r="D293" s="95" t="s">
        <v>240</v>
      </c>
      <c r="E293" s="104">
        <f>E294</f>
        <v>63.45</v>
      </c>
      <c r="F293" s="104">
        <f>F294</f>
        <v>250</v>
      </c>
      <c r="G293" s="104">
        <f>G294</f>
        <v>250</v>
      </c>
      <c r="H293" s="104">
        <v>250</v>
      </c>
      <c r="I293" s="104">
        <v>250</v>
      </c>
    </row>
    <row r="294" spans="1:9" x14ac:dyDescent="0.25">
      <c r="A294" s="120">
        <v>4</v>
      </c>
      <c r="B294" s="121"/>
      <c r="C294" s="119"/>
      <c r="D294" s="113" t="s">
        <v>12</v>
      </c>
      <c r="E294" s="145">
        <f>E295</f>
        <v>63.45</v>
      </c>
      <c r="F294" s="107">
        <f>SUM(F295)</f>
        <v>250</v>
      </c>
      <c r="G294" s="145">
        <f>G295</f>
        <v>250</v>
      </c>
      <c r="H294" s="145"/>
      <c r="I294" s="145"/>
    </row>
    <row r="295" spans="1:9" ht="26.25" x14ac:dyDescent="0.25">
      <c r="A295" s="151">
        <v>42</v>
      </c>
      <c r="B295" s="152"/>
      <c r="C295" s="137"/>
      <c r="D295" s="157" t="s">
        <v>30</v>
      </c>
      <c r="E295" s="162">
        <f>E296</f>
        <v>63.45</v>
      </c>
      <c r="F295" s="153">
        <v>250</v>
      </c>
      <c r="G295" s="162">
        <f>G296</f>
        <v>250</v>
      </c>
      <c r="H295" s="162"/>
      <c r="I295" s="162"/>
    </row>
    <row r="296" spans="1:9" ht="26.25" x14ac:dyDescent="0.25">
      <c r="A296" s="146"/>
      <c r="B296" s="147"/>
      <c r="C296" s="148" t="s">
        <v>216</v>
      </c>
      <c r="D296" s="164" t="s">
        <v>217</v>
      </c>
      <c r="E296" s="163">
        <f>E297</f>
        <v>63.45</v>
      </c>
      <c r="F296" s="150">
        <v>250</v>
      </c>
      <c r="G296" s="163">
        <f>G297</f>
        <v>250</v>
      </c>
      <c r="H296" s="163"/>
      <c r="I296" s="163"/>
    </row>
    <row r="297" spans="1:9" x14ac:dyDescent="0.25">
      <c r="A297" s="85"/>
      <c r="B297" s="86"/>
      <c r="C297" s="87" t="s">
        <v>218</v>
      </c>
      <c r="D297" s="96" t="s">
        <v>173</v>
      </c>
      <c r="E297" s="71">
        <v>63.45</v>
      </c>
      <c r="F297" s="103">
        <v>250</v>
      </c>
      <c r="G297" s="71">
        <v>250</v>
      </c>
      <c r="H297" s="71"/>
      <c r="I297" s="71"/>
    </row>
    <row r="298" spans="1:9" x14ac:dyDescent="0.25">
      <c r="A298" s="233" t="s">
        <v>241</v>
      </c>
      <c r="B298" s="234"/>
      <c r="C298" s="235"/>
      <c r="D298" s="95" t="s">
        <v>242</v>
      </c>
      <c r="E298" s="104">
        <f>E299+E303</f>
        <v>0</v>
      </c>
      <c r="F298" s="104">
        <f>SUM(F299,F303)</f>
        <v>2600</v>
      </c>
      <c r="G298" s="104">
        <f>G299+G303</f>
        <v>4000</v>
      </c>
      <c r="H298" s="104">
        <v>4000</v>
      </c>
      <c r="I298" s="104">
        <v>4000</v>
      </c>
    </row>
    <row r="299" spans="1:9" x14ac:dyDescent="0.25">
      <c r="A299" s="120">
        <v>3</v>
      </c>
      <c r="B299" s="121"/>
      <c r="C299" s="119"/>
      <c r="D299" s="125" t="s">
        <v>10</v>
      </c>
      <c r="E299" s="145">
        <f>E300</f>
        <v>0</v>
      </c>
      <c r="F299" s="107">
        <f>SUM(F300)</f>
        <v>2300</v>
      </c>
      <c r="G299" s="145">
        <f>G300</f>
        <v>3700</v>
      </c>
      <c r="H299" s="145"/>
      <c r="I299" s="145"/>
    </row>
    <row r="300" spans="1:9" x14ac:dyDescent="0.25">
      <c r="A300" s="151">
        <v>32</v>
      </c>
      <c r="B300" s="152"/>
      <c r="C300" s="137"/>
      <c r="D300" s="158" t="s">
        <v>22</v>
      </c>
      <c r="E300" s="162">
        <f>E301</f>
        <v>0</v>
      </c>
      <c r="F300" s="153">
        <v>2300</v>
      </c>
      <c r="G300" s="162">
        <f>G301</f>
        <v>3700</v>
      </c>
      <c r="H300" s="162"/>
      <c r="I300" s="162"/>
    </row>
    <row r="301" spans="1:9" x14ac:dyDescent="0.25">
      <c r="A301" s="146"/>
      <c r="B301" s="147"/>
      <c r="C301" s="148" t="s">
        <v>125</v>
      </c>
      <c r="D301" s="149" t="s">
        <v>126</v>
      </c>
      <c r="E301" s="163">
        <f>E302</f>
        <v>0</v>
      </c>
      <c r="F301" s="150">
        <v>2300</v>
      </c>
      <c r="G301" s="163">
        <f>G302</f>
        <v>3700</v>
      </c>
      <c r="H301" s="163"/>
      <c r="I301" s="163"/>
    </row>
    <row r="302" spans="1:9" x14ac:dyDescent="0.25">
      <c r="A302" s="85"/>
      <c r="B302" s="86"/>
      <c r="C302" s="87" t="s">
        <v>130</v>
      </c>
      <c r="D302" s="84" t="s">
        <v>131</v>
      </c>
      <c r="E302" s="71">
        <v>0</v>
      </c>
      <c r="F302" s="103">
        <v>2300</v>
      </c>
      <c r="G302" s="71">
        <v>3700</v>
      </c>
      <c r="H302" s="71"/>
      <c r="I302" s="71"/>
    </row>
    <row r="303" spans="1:9" x14ac:dyDescent="0.25">
      <c r="A303" s="120">
        <v>4</v>
      </c>
      <c r="B303" s="121"/>
      <c r="C303" s="119"/>
      <c r="D303" s="113" t="s">
        <v>12</v>
      </c>
      <c r="E303" s="145">
        <f>E304</f>
        <v>0</v>
      </c>
      <c r="F303" s="107">
        <f>SUM(F304)</f>
        <v>300</v>
      </c>
      <c r="G303" s="145">
        <f>G304</f>
        <v>300</v>
      </c>
      <c r="H303" s="145"/>
      <c r="I303" s="145"/>
    </row>
    <row r="304" spans="1:9" ht="26.25" x14ac:dyDescent="0.25">
      <c r="A304" s="151">
        <v>42</v>
      </c>
      <c r="B304" s="152"/>
      <c r="C304" s="137"/>
      <c r="D304" s="157" t="s">
        <v>30</v>
      </c>
      <c r="E304" s="162">
        <f>E305</f>
        <v>0</v>
      </c>
      <c r="F304" s="153">
        <v>300</v>
      </c>
      <c r="G304" s="162">
        <f>G305</f>
        <v>300</v>
      </c>
      <c r="H304" s="162"/>
      <c r="I304" s="162"/>
    </row>
    <row r="305" spans="1:9" ht="26.25" x14ac:dyDescent="0.25">
      <c r="A305" s="146"/>
      <c r="B305" s="147"/>
      <c r="C305" s="148" t="s">
        <v>216</v>
      </c>
      <c r="D305" s="164" t="s">
        <v>217</v>
      </c>
      <c r="E305" s="163">
        <f>E306</f>
        <v>0</v>
      </c>
      <c r="F305" s="150">
        <v>300</v>
      </c>
      <c r="G305" s="163">
        <f>G306</f>
        <v>300</v>
      </c>
      <c r="H305" s="163"/>
      <c r="I305" s="163"/>
    </row>
    <row r="306" spans="1:9" x14ac:dyDescent="0.25">
      <c r="A306" s="85"/>
      <c r="B306" s="86"/>
      <c r="C306" s="87" t="s">
        <v>218</v>
      </c>
      <c r="D306" s="96" t="s">
        <v>173</v>
      </c>
      <c r="E306" s="71">
        <v>0</v>
      </c>
      <c r="F306" s="103">
        <v>300</v>
      </c>
      <c r="G306" s="71">
        <v>300</v>
      </c>
      <c r="H306" s="71"/>
      <c r="I306" s="71"/>
    </row>
    <row r="307" spans="1:9" x14ac:dyDescent="0.25">
      <c r="A307" s="233" t="s">
        <v>243</v>
      </c>
      <c r="B307" s="234"/>
      <c r="C307" s="235"/>
      <c r="D307" s="95" t="s">
        <v>244</v>
      </c>
      <c r="E307" s="104">
        <f>E308</f>
        <v>0</v>
      </c>
      <c r="F307" s="104">
        <f>F308</f>
        <v>200</v>
      </c>
      <c r="G307" s="104">
        <v>0</v>
      </c>
      <c r="H307" s="104">
        <v>0</v>
      </c>
      <c r="I307" s="104">
        <v>0</v>
      </c>
    </row>
    <row r="308" spans="1:9" x14ac:dyDescent="0.25">
      <c r="A308" s="120">
        <v>4</v>
      </c>
      <c r="B308" s="121"/>
      <c r="C308" s="119"/>
      <c r="D308" s="113" t="s">
        <v>12</v>
      </c>
      <c r="E308" s="145">
        <f>E309</f>
        <v>0</v>
      </c>
      <c r="F308" s="107">
        <f>SUM(F309)</f>
        <v>200</v>
      </c>
      <c r="G308" s="145">
        <v>0</v>
      </c>
      <c r="H308" s="145"/>
      <c r="I308" s="145"/>
    </row>
    <row r="309" spans="1:9" ht="26.25" x14ac:dyDescent="0.25">
      <c r="A309" s="151">
        <v>42</v>
      </c>
      <c r="B309" s="152"/>
      <c r="C309" s="137"/>
      <c r="D309" s="157" t="s">
        <v>30</v>
      </c>
      <c r="E309" s="162">
        <f>E310</f>
        <v>0</v>
      </c>
      <c r="F309" s="153">
        <v>200</v>
      </c>
      <c r="G309" s="162">
        <v>0</v>
      </c>
      <c r="H309" s="162"/>
      <c r="I309" s="162"/>
    </row>
    <row r="310" spans="1:9" x14ac:dyDescent="0.25">
      <c r="A310" s="146"/>
      <c r="B310" s="147"/>
      <c r="C310" s="148" t="s">
        <v>206</v>
      </c>
      <c r="D310" s="164" t="s">
        <v>194</v>
      </c>
      <c r="E310" s="163">
        <f>E311</f>
        <v>0</v>
      </c>
      <c r="F310" s="150">
        <v>200</v>
      </c>
      <c r="G310" s="163">
        <v>0</v>
      </c>
      <c r="H310" s="163"/>
      <c r="I310" s="163"/>
    </row>
    <row r="311" spans="1:9" x14ac:dyDescent="0.25">
      <c r="A311" s="85"/>
      <c r="B311" s="86"/>
      <c r="C311" s="87" t="s">
        <v>207</v>
      </c>
      <c r="D311" s="96" t="s">
        <v>195</v>
      </c>
      <c r="E311" s="71">
        <v>0</v>
      </c>
      <c r="F311" s="103">
        <v>200</v>
      </c>
      <c r="G311" s="71">
        <v>0</v>
      </c>
      <c r="H311" s="71"/>
      <c r="I311" s="71"/>
    </row>
    <row r="312" spans="1:9" x14ac:dyDescent="0.25">
      <c r="A312" s="230" t="s">
        <v>245</v>
      </c>
      <c r="B312" s="231"/>
      <c r="C312" s="232"/>
      <c r="D312" s="94" t="s">
        <v>246</v>
      </c>
      <c r="E312" s="105">
        <f>E313+E326</f>
        <v>35883.9</v>
      </c>
      <c r="F312" s="105">
        <f>SUM(F313,F326)</f>
        <v>58256</v>
      </c>
      <c r="G312" s="105">
        <f>G313+G326</f>
        <v>100000</v>
      </c>
      <c r="H312" s="105">
        <v>100000</v>
      </c>
      <c r="I312" s="105">
        <v>100000</v>
      </c>
    </row>
    <row r="313" spans="1:9" x14ac:dyDescent="0.25">
      <c r="A313" s="233" t="s">
        <v>178</v>
      </c>
      <c r="B313" s="234"/>
      <c r="C313" s="235"/>
      <c r="D313" s="95" t="s">
        <v>179</v>
      </c>
      <c r="E313" s="104">
        <f>E314</f>
        <v>15342.460000000001</v>
      </c>
      <c r="F313" s="104">
        <f>SUM(F314)</f>
        <v>36486</v>
      </c>
      <c r="G313" s="104">
        <f>G314</f>
        <v>70000</v>
      </c>
      <c r="H313" s="104">
        <v>70000</v>
      </c>
      <c r="I313" s="104">
        <v>70000</v>
      </c>
    </row>
    <row r="314" spans="1:9" x14ac:dyDescent="0.25">
      <c r="A314" s="122">
        <v>3</v>
      </c>
      <c r="B314" s="117"/>
      <c r="C314" s="117"/>
      <c r="D314" s="125" t="s">
        <v>10</v>
      </c>
      <c r="E314" s="145">
        <f>E315+E322</f>
        <v>15342.460000000001</v>
      </c>
      <c r="F314" s="107">
        <f>SUM(F315+F322)</f>
        <v>36486</v>
      </c>
      <c r="G314" s="145">
        <f>G315+G322</f>
        <v>70000</v>
      </c>
      <c r="H314" s="145"/>
      <c r="I314" s="145"/>
    </row>
    <row r="315" spans="1:9" x14ac:dyDescent="0.25">
      <c r="A315" s="151">
        <v>31</v>
      </c>
      <c r="B315" s="152"/>
      <c r="C315" s="137"/>
      <c r="D315" s="158" t="s">
        <v>11</v>
      </c>
      <c r="E315" s="162">
        <f>E316+E318+E320</f>
        <v>14603.09</v>
      </c>
      <c r="F315" s="153">
        <v>34500</v>
      </c>
      <c r="G315" s="162">
        <f>G316+G318+G320</f>
        <v>66300</v>
      </c>
      <c r="H315" s="162"/>
      <c r="I315" s="162"/>
    </row>
    <row r="316" spans="1:9" x14ac:dyDescent="0.25">
      <c r="A316" s="146"/>
      <c r="B316" s="147"/>
      <c r="C316" s="148" t="s">
        <v>222</v>
      </c>
      <c r="D316" s="159" t="s">
        <v>223</v>
      </c>
      <c r="E316" s="163">
        <f>E317</f>
        <v>9101.35</v>
      </c>
      <c r="F316" s="150">
        <v>27600</v>
      </c>
      <c r="G316" s="163">
        <f>G317</f>
        <v>53600</v>
      </c>
      <c r="H316" s="163"/>
      <c r="I316" s="163"/>
    </row>
    <row r="317" spans="1:9" x14ac:dyDescent="0.25">
      <c r="A317" s="85"/>
      <c r="B317" s="86"/>
      <c r="C317" s="87" t="s">
        <v>224</v>
      </c>
      <c r="D317" s="97" t="s">
        <v>164</v>
      </c>
      <c r="E317" s="71">
        <v>9101.35</v>
      </c>
      <c r="F317" s="103">
        <v>27600</v>
      </c>
      <c r="G317" s="71">
        <v>53600</v>
      </c>
      <c r="H317" s="71"/>
      <c r="I317" s="71"/>
    </row>
    <row r="318" spans="1:9" x14ac:dyDescent="0.25">
      <c r="A318" s="146"/>
      <c r="B318" s="147"/>
      <c r="C318" s="148" t="s">
        <v>247</v>
      </c>
      <c r="D318" s="159" t="s">
        <v>167</v>
      </c>
      <c r="E318" s="163">
        <f>E319</f>
        <v>4000</v>
      </c>
      <c r="F318" s="150">
        <v>2300</v>
      </c>
      <c r="G318" s="163">
        <f>G319</f>
        <v>4000</v>
      </c>
      <c r="H318" s="163"/>
      <c r="I318" s="163"/>
    </row>
    <row r="319" spans="1:9" x14ac:dyDescent="0.25">
      <c r="A319" s="85"/>
      <c r="B319" s="86"/>
      <c r="C319" s="87" t="s">
        <v>248</v>
      </c>
      <c r="D319" s="97" t="s">
        <v>167</v>
      </c>
      <c r="E319" s="71">
        <v>4000</v>
      </c>
      <c r="F319" s="103">
        <v>2300</v>
      </c>
      <c r="G319" s="71">
        <v>4000</v>
      </c>
      <c r="H319" s="71"/>
      <c r="I319" s="71"/>
    </row>
    <row r="320" spans="1:9" x14ac:dyDescent="0.25">
      <c r="A320" s="146"/>
      <c r="B320" s="147"/>
      <c r="C320" s="148" t="s">
        <v>249</v>
      </c>
      <c r="D320" s="159" t="s">
        <v>168</v>
      </c>
      <c r="E320" s="163">
        <f>E321</f>
        <v>1501.74</v>
      </c>
      <c r="F320" s="150">
        <v>4600</v>
      </c>
      <c r="G320" s="163">
        <f>G321</f>
        <v>8700</v>
      </c>
      <c r="H320" s="163"/>
      <c r="I320" s="163"/>
    </row>
    <row r="321" spans="1:9" x14ac:dyDescent="0.25">
      <c r="A321" s="85"/>
      <c r="B321" s="86"/>
      <c r="C321" s="87" t="s">
        <v>250</v>
      </c>
      <c r="D321" s="97" t="s">
        <v>251</v>
      </c>
      <c r="E321" s="71">
        <v>1501.74</v>
      </c>
      <c r="F321" s="103">
        <v>4600</v>
      </c>
      <c r="G321" s="71">
        <v>8700</v>
      </c>
      <c r="H321" s="71"/>
      <c r="I321" s="71"/>
    </row>
    <row r="322" spans="1:9" x14ac:dyDescent="0.25">
      <c r="A322" s="155">
        <v>32</v>
      </c>
      <c r="B322" s="156"/>
      <c r="C322" s="156"/>
      <c r="D322" s="158" t="s">
        <v>22</v>
      </c>
      <c r="E322" s="162">
        <f>E323</f>
        <v>739.37</v>
      </c>
      <c r="F322" s="153">
        <v>1986</v>
      </c>
      <c r="G322" s="162">
        <f>G323</f>
        <v>3700</v>
      </c>
      <c r="H322" s="162"/>
      <c r="I322" s="162"/>
    </row>
    <row r="323" spans="1:9" x14ac:dyDescent="0.25">
      <c r="A323" s="146"/>
      <c r="B323" s="147"/>
      <c r="C323" s="148" t="s">
        <v>103</v>
      </c>
      <c r="D323" s="159" t="s">
        <v>104</v>
      </c>
      <c r="E323" s="163">
        <f>E324+E325</f>
        <v>739.37</v>
      </c>
      <c r="F323" s="150">
        <v>1986</v>
      </c>
      <c r="G323" s="163">
        <f>G324+G325</f>
        <v>3700</v>
      </c>
      <c r="H323" s="163"/>
      <c r="I323" s="163"/>
    </row>
    <row r="324" spans="1:9" x14ac:dyDescent="0.25">
      <c r="A324" s="85"/>
      <c r="B324" s="86"/>
      <c r="C324" s="87" t="s">
        <v>105</v>
      </c>
      <c r="D324" s="97" t="s">
        <v>106</v>
      </c>
      <c r="E324" s="71">
        <v>53.1</v>
      </c>
      <c r="F324" s="103">
        <v>330</v>
      </c>
      <c r="G324" s="71">
        <v>500</v>
      </c>
      <c r="H324" s="71"/>
      <c r="I324" s="71"/>
    </row>
    <row r="325" spans="1:9" x14ac:dyDescent="0.25">
      <c r="A325" s="85"/>
      <c r="B325" s="86"/>
      <c r="C325" s="87" t="s">
        <v>252</v>
      </c>
      <c r="D325" s="97" t="s">
        <v>253</v>
      </c>
      <c r="E325" s="71">
        <v>686.27</v>
      </c>
      <c r="F325" s="103">
        <v>1656</v>
      </c>
      <c r="G325" s="71">
        <v>3200</v>
      </c>
      <c r="H325" s="71"/>
      <c r="I325" s="71"/>
    </row>
    <row r="326" spans="1:9" x14ac:dyDescent="0.25">
      <c r="A326" s="233" t="s">
        <v>254</v>
      </c>
      <c r="B326" s="234"/>
      <c r="C326" s="235"/>
      <c r="D326" s="95" t="s">
        <v>255</v>
      </c>
      <c r="E326" s="104">
        <f>E327</f>
        <v>20541.440000000002</v>
      </c>
      <c r="F326" s="104">
        <f>SUM(F327)</f>
        <v>21770</v>
      </c>
      <c r="G326" s="104">
        <f>G327</f>
        <v>30000</v>
      </c>
      <c r="H326" s="104">
        <v>30000</v>
      </c>
      <c r="I326" s="104">
        <v>30000</v>
      </c>
    </row>
    <row r="327" spans="1:9" x14ac:dyDescent="0.25">
      <c r="A327" s="122">
        <v>3</v>
      </c>
      <c r="B327" s="117"/>
      <c r="C327" s="117"/>
      <c r="D327" s="125" t="s">
        <v>10</v>
      </c>
      <c r="E327" s="145">
        <f>E328+E335</f>
        <v>20541.440000000002</v>
      </c>
      <c r="F327" s="107">
        <f>SUM(F328+F335)</f>
        <v>21770</v>
      </c>
      <c r="G327" s="145">
        <f>G328+G335</f>
        <v>30000</v>
      </c>
      <c r="H327" s="145"/>
      <c r="I327" s="145"/>
    </row>
    <row r="328" spans="1:9" x14ac:dyDescent="0.25">
      <c r="A328" s="151">
        <v>31</v>
      </c>
      <c r="B328" s="152"/>
      <c r="C328" s="137"/>
      <c r="D328" s="158" t="s">
        <v>11</v>
      </c>
      <c r="E328" s="162">
        <f>E329+E331+E333</f>
        <v>19818.63</v>
      </c>
      <c r="F328" s="153">
        <v>20640</v>
      </c>
      <c r="G328" s="162">
        <f>G329+G331+G333</f>
        <v>28400</v>
      </c>
      <c r="H328" s="162"/>
      <c r="I328" s="162"/>
    </row>
    <row r="329" spans="1:9" x14ac:dyDescent="0.25">
      <c r="A329" s="146"/>
      <c r="B329" s="147"/>
      <c r="C329" s="148" t="s">
        <v>222</v>
      </c>
      <c r="D329" s="159" t="s">
        <v>223</v>
      </c>
      <c r="E329" s="163">
        <f>E330</f>
        <v>15726.5</v>
      </c>
      <c r="F329" s="150">
        <v>16000</v>
      </c>
      <c r="G329" s="163">
        <f>G330</f>
        <v>22900</v>
      </c>
      <c r="H329" s="163"/>
      <c r="I329" s="163"/>
    </row>
    <row r="330" spans="1:9" x14ac:dyDescent="0.25">
      <c r="A330" s="85"/>
      <c r="B330" s="86"/>
      <c r="C330" s="87" t="s">
        <v>224</v>
      </c>
      <c r="D330" s="97" t="s">
        <v>164</v>
      </c>
      <c r="E330" s="71">
        <v>15726.5</v>
      </c>
      <c r="F330" s="103">
        <v>16000</v>
      </c>
      <c r="G330" s="71">
        <v>22900</v>
      </c>
      <c r="H330" s="71"/>
      <c r="I330" s="71"/>
    </row>
    <row r="331" spans="1:9" x14ac:dyDescent="0.25">
      <c r="A331" s="146"/>
      <c r="B331" s="147"/>
      <c r="C331" s="148" t="s">
        <v>247</v>
      </c>
      <c r="D331" s="159" t="s">
        <v>167</v>
      </c>
      <c r="E331" s="163">
        <f>E332</f>
        <v>1497.24</v>
      </c>
      <c r="F331" s="150">
        <v>2000</v>
      </c>
      <c r="G331" s="163">
        <f>G332</f>
        <v>2000</v>
      </c>
      <c r="H331" s="163"/>
      <c r="I331" s="163"/>
    </row>
    <row r="332" spans="1:9" x14ac:dyDescent="0.25">
      <c r="A332" s="85"/>
      <c r="B332" s="86"/>
      <c r="C332" s="87" t="s">
        <v>248</v>
      </c>
      <c r="D332" s="97" t="s">
        <v>167</v>
      </c>
      <c r="E332" s="71">
        <v>1497.24</v>
      </c>
      <c r="F332" s="103">
        <v>2000</v>
      </c>
      <c r="G332" s="71">
        <v>2000</v>
      </c>
      <c r="H332" s="71"/>
      <c r="I332" s="71"/>
    </row>
    <row r="333" spans="1:9" x14ac:dyDescent="0.25">
      <c r="A333" s="146"/>
      <c r="B333" s="147"/>
      <c r="C333" s="148" t="s">
        <v>249</v>
      </c>
      <c r="D333" s="159" t="s">
        <v>168</v>
      </c>
      <c r="E333" s="163">
        <f>E334</f>
        <v>2594.89</v>
      </c>
      <c r="F333" s="150">
        <v>2640</v>
      </c>
      <c r="G333" s="163">
        <f>G334</f>
        <v>3500</v>
      </c>
      <c r="H333" s="163"/>
      <c r="I333" s="163"/>
    </row>
    <row r="334" spans="1:9" x14ac:dyDescent="0.25">
      <c r="A334" s="85"/>
      <c r="B334" s="86"/>
      <c r="C334" s="87" t="s">
        <v>250</v>
      </c>
      <c r="D334" s="97" t="s">
        <v>251</v>
      </c>
      <c r="E334" s="71">
        <v>2594.89</v>
      </c>
      <c r="F334" s="103">
        <v>2640</v>
      </c>
      <c r="G334" s="71">
        <v>3500</v>
      </c>
      <c r="H334" s="71"/>
      <c r="I334" s="71"/>
    </row>
    <row r="335" spans="1:9" x14ac:dyDescent="0.25">
      <c r="A335" s="155">
        <v>32</v>
      </c>
      <c r="B335" s="156"/>
      <c r="C335" s="156"/>
      <c r="D335" s="158" t="s">
        <v>22</v>
      </c>
      <c r="E335" s="162">
        <f>E336+E339</f>
        <v>722.81</v>
      </c>
      <c r="F335" s="153">
        <v>1130</v>
      </c>
      <c r="G335" s="162">
        <f>G336+G339</f>
        <v>1600</v>
      </c>
      <c r="H335" s="162"/>
      <c r="I335" s="162"/>
    </row>
    <row r="336" spans="1:9" x14ac:dyDescent="0.25">
      <c r="A336" s="146"/>
      <c r="B336" s="147"/>
      <c r="C336" s="148" t="s">
        <v>103</v>
      </c>
      <c r="D336" s="159" t="s">
        <v>104</v>
      </c>
      <c r="E336" s="163">
        <f>E337+E338</f>
        <v>722.81</v>
      </c>
      <c r="F336" s="150">
        <v>1030</v>
      </c>
      <c r="G336" s="163">
        <f>G337+G338</f>
        <v>1100</v>
      </c>
      <c r="H336" s="163"/>
      <c r="I336" s="163"/>
    </row>
    <row r="337" spans="1:9" x14ac:dyDescent="0.25">
      <c r="A337" s="85"/>
      <c r="B337" s="86"/>
      <c r="C337" s="87" t="s">
        <v>105</v>
      </c>
      <c r="D337" s="97" t="s">
        <v>106</v>
      </c>
      <c r="E337" s="71">
        <v>26.55</v>
      </c>
      <c r="F337" s="103">
        <v>130</v>
      </c>
      <c r="G337" s="71">
        <v>100</v>
      </c>
      <c r="H337" s="71"/>
      <c r="I337" s="71"/>
    </row>
    <row r="338" spans="1:9" x14ac:dyDescent="0.25">
      <c r="A338" s="85"/>
      <c r="B338" s="86"/>
      <c r="C338" s="87" t="s">
        <v>252</v>
      </c>
      <c r="D338" s="97" t="s">
        <v>253</v>
      </c>
      <c r="E338" s="71">
        <v>696.26</v>
      </c>
      <c r="F338" s="103">
        <v>900</v>
      </c>
      <c r="G338" s="71">
        <v>1000</v>
      </c>
      <c r="H338" s="71"/>
      <c r="I338" s="71"/>
    </row>
    <row r="339" spans="1:9" x14ac:dyDescent="0.25">
      <c r="A339" s="146"/>
      <c r="B339" s="147"/>
      <c r="C339" s="148" t="s">
        <v>125</v>
      </c>
      <c r="D339" s="159" t="s">
        <v>126</v>
      </c>
      <c r="E339" s="163">
        <f>E340</f>
        <v>0</v>
      </c>
      <c r="F339" s="150">
        <v>100</v>
      </c>
      <c r="G339" s="163">
        <f>G340</f>
        <v>500</v>
      </c>
      <c r="H339" s="163"/>
      <c r="I339" s="163"/>
    </row>
    <row r="340" spans="1:9" x14ac:dyDescent="0.25">
      <c r="A340" s="85"/>
      <c r="B340" s="86"/>
      <c r="C340" s="87" t="s">
        <v>139</v>
      </c>
      <c r="D340" s="97" t="s">
        <v>141</v>
      </c>
      <c r="E340" s="71">
        <v>0</v>
      </c>
      <c r="F340" s="103">
        <v>100</v>
      </c>
      <c r="G340" s="71">
        <v>500</v>
      </c>
      <c r="H340" s="71"/>
      <c r="I340" s="71"/>
    </row>
    <row r="341" spans="1:9" x14ac:dyDescent="0.25">
      <c r="A341" s="236" t="s">
        <v>256</v>
      </c>
      <c r="B341" s="237"/>
      <c r="C341" s="238"/>
      <c r="D341" s="99" t="s">
        <v>257</v>
      </c>
      <c r="E341" s="106">
        <f t="shared" ref="E341:E347" si="2">E342</f>
        <v>7274.07</v>
      </c>
      <c r="F341" s="106">
        <f>SUM(F342)</f>
        <v>8000</v>
      </c>
      <c r="G341" s="106">
        <f t="shared" ref="G341:G347" si="3">G342</f>
        <v>9500</v>
      </c>
      <c r="H341" s="106">
        <v>9500</v>
      </c>
      <c r="I341" s="106">
        <v>9500</v>
      </c>
    </row>
    <row r="342" spans="1:9" x14ac:dyDescent="0.25">
      <c r="A342" s="228" t="s">
        <v>258</v>
      </c>
      <c r="B342" s="228"/>
      <c r="C342" s="229"/>
      <c r="D342" s="203" t="s">
        <v>259</v>
      </c>
      <c r="E342" s="204">
        <f t="shared" si="2"/>
        <v>7274.07</v>
      </c>
      <c r="F342" s="204">
        <f>SUM(F343)</f>
        <v>8000</v>
      </c>
      <c r="G342" s="204">
        <f t="shared" si="3"/>
        <v>9500</v>
      </c>
      <c r="H342" s="204">
        <v>9500</v>
      </c>
      <c r="I342" s="204">
        <v>9500</v>
      </c>
    </row>
    <row r="343" spans="1:9" x14ac:dyDescent="0.25">
      <c r="A343" s="230" t="s">
        <v>260</v>
      </c>
      <c r="B343" s="231"/>
      <c r="C343" s="232"/>
      <c r="D343" s="94" t="s">
        <v>261</v>
      </c>
      <c r="E343" s="105">
        <f t="shared" si="2"/>
        <v>7274.07</v>
      </c>
      <c r="F343" s="105">
        <f>SUM(F344)</f>
        <v>8000</v>
      </c>
      <c r="G343" s="105">
        <f t="shared" si="3"/>
        <v>9500</v>
      </c>
      <c r="H343" s="105">
        <v>9500</v>
      </c>
      <c r="I343" s="105">
        <v>9500</v>
      </c>
    </row>
    <row r="344" spans="1:9" x14ac:dyDescent="0.25">
      <c r="A344" s="233" t="s">
        <v>178</v>
      </c>
      <c r="B344" s="234"/>
      <c r="C344" s="235"/>
      <c r="D344" s="95" t="s">
        <v>179</v>
      </c>
      <c r="E344" s="104">
        <f t="shared" si="2"/>
        <v>7274.07</v>
      </c>
      <c r="F344" s="104">
        <f>SUM(F345)</f>
        <v>8000</v>
      </c>
      <c r="G344" s="104">
        <f t="shared" si="3"/>
        <v>9500</v>
      </c>
      <c r="H344" s="104">
        <v>9500</v>
      </c>
      <c r="I344" s="104">
        <v>9500</v>
      </c>
    </row>
    <row r="345" spans="1:9" x14ac:dyDescent="0.25">
      <c r="A345" s="122">
        <v>3</v>
      </c>
      <c r="B345" s="117"/>
      <c r="C345" s="117"/>
      <c r="D345" s="119" t="s">
        <v>10</v>
      </c>
      <c r="E345" s="145">
        <f t="shared" si="2"/>
        <v>7274.07</v>
      </c>
      <c r="F345" s="107">
        <f>SUM(F346)</f>
        <v>8000</v>
      </c>
      <c r="G345" s="145">
        <f t="shared" si="3"/>
        <v>9500</v>
      </c>
      <c r="H345" s="145"/>
      <c r="I345" s="145"/>
    </row>
    <row r="346" spans="1:9" x14ac:dyDescent="0.25">
      <c r="A346" s="151">
        <v>32</v>
      </c>
      <c r="B346" s="152"/>
      <c r="C346" s="137"/>
      <c r="D346" s="137" t="s">
        <v>22</v>
      </c>
      <c r="E346" s="162">
        <f t="shared" si="2"/>
        <v>7274.07</v>
      </c>
      <c r="F346" s="153">
        <v>8000</v>
      </c>
      <c r="G346" s="162">
        <f t="shared" si="3"/>
        <v>9500</v>
      </c>
      <c r="H346" s="162"/>
      <c r="I346" s="162"/>
    </row>
    <row r="347" spans="1:9" x14ac:dyDescent="0.25">
      <c r="A347" s="146"/>
      <c r="B347" s="147"/>
      <c r="C347" s="148" t="s">
        <v>111</v>
      </c>
      <c r="D347" s="149" t="s">
        <v>112</v>
      </c>
      <c r="E347" s="163">
        <f t="shared" si="2"/>
        <v>7274.07</v>
      </c>
      <c r="F347" s="150">
        <v>8000</v>
      </c>
      <c r="G347" s="163">
        <f t="shared" si="3"/>
        <v>9500</v>
      </c>
      <c r="H347" s="163"/>
      <c r="I347" s="163"/>
    </row>
    <row r="348" spans="1:9" x14ac:dyDescent="0.25">
      <c r="A348" s="85"/>
      <c r="B348" s="86"/>
      <c r="C348" s="87" t="s">
        <v>115</v>
      </c>
      <c r="D348" s="84" t="s">
        <v>116</v>
      </c>
      <c r="E348" s="71">
        <v>7274.07</v>
      </c>
      <c r="F348" s="103">
        <v>8000</v>
      </c>
      <c r="G348" s="71">
        <v>9500</v>
      </c>
      <c r="H348" s="71"/>
      <c r="I348" s="71"/>
    </row>
    <row r="349" spans="1:9" x14ac:dyDescent="0.25">
      <c r="E349" s="73"/>
      <c r="F349" s="73"/>
      <c r="G349" s="73"/>
      <c r="H349" s="73"/>
      <c r="I349" s="73"/>
    </row>
    <row r="350" spans="1:9" x14ac:dyDescent="0.25">
      <c r="E350" s="73"/>
      <c r="F350" s="73"/>
      <c r="G350" s="73"/>
      <c r="H350" s="73"/>
      <c r="I350" s="73"/>
    </row>
  </sheetData>
  <mergeCells count="48">
    <mergeCell ref="A6:C6"/>
    <mergeCell ref="A7:C7"/>
    <mergeCell ref="A1:I1"/>
    <mergeCell ref="A3:I3"/>
    <mergeCell ref="A5:C5"/>
    <mergeCell ref="A12:C12"/>
    <mergeCell ref="A14:C14"/>
    <mergeCell ref="A9:C9"/>
    <mergeCell ref="A11:C11"/>
    <mergeCell ref="A10:C10"/>
    <mergeCell ref="A45:C45"/>
    <mergeCell ref="A46:C46"/>
    <mergeCell ref="A47:C47"/>
    <mergeCell ref="A63:C63"/>
    <mergeCell ref="A64:C64"/>
    <mergeCell ref="A69:C69"/>
    <mergeCell ref="A70:C70"/>
    <mergeCell ref="A71:C71"/>
    <mergeCell ref="A72:C72"/>
    <mergeCell ref="A73:C73"/>
    <mergeCell ref="A83:C83"/>
    <mergeCell ref="A84:C84"/>
    <mergeCell ref="A85:C85"/>
    <mergeCell ref="A98:C98"/>
    <mergeCell ref="A110:C110"/>
    <mergeCell ref="A111:C111"/>
    <mergeCell ref="A113:C113"/>
    <mergeCell ref="A118:C118"/>
    <mergeCell ref="A130:C130"/>
    <mergeCell ref="A148:C148"/>
    <mergeCell ref="A163:C163"/>
    <mergeCell ref="A170:C170"/>
    <mergeCell ref="A214:C214"/>
    <mergeCell ref="A219:C219"/>
    <mergeCell ref="A249:C249"/>
    <mergeCell ref="A263:C263"/>
    <mergeCell ref="A277:C277"/>
    <mergeCell ref="A288:C288"/>
    <mergeCell ref="A293:C293"/>
    <mergeCell ref="A298:C298"/>
    <mergeCell ref="A342:C342"/>
    <mergeCell ref="A343:C343"/>
    <mergeCell ref="A344:C344"/>
    <mergeCell ref="A307:C307"/>
    <mergeCell ref="A312:C312"/>
    <mergeCell ref="A313:C313"/>
    <mergeCell ref="A326:C326"/>
    <mergeCell ref="A341:C341"/>
  </mergeCells>
  <pageMargins left="0.7" right="0.7" top="0.75" bottom="0.75" header="0.3" footer="0.3"/>
  <pageSetup paperSize="9" scale="6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15"/>
  <sheetViews>
    <sheetView topLeftCell="A9" workbookViewId="0">
      <selection activeCell="D22" sqref="D22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8" ht="42" customHeight="1" x14ac:dyDescent="0.25">
      <c r="A1" s="207" t="s">
        <v>78</v>
      </c>
      <c r="B1" s="207"/>
      <c r="C1" s="207"/>
      <c r="D1" s="207"/>
      <c r="E1" s="207"/>
      <c r="F1" s="207"/>
      <c r="G1" s="207"/>
      <c r="H1" s="207"/>
    </row>
    <row r="2" spans="1:8" ht="18" customHeight="1" x14ac:dyDescent="0.25">
      <c r="A2" s="4"/>
      <c r="B2" s="4"/>
      <c r="C2" s="4"/>
      <c r="D2" s="4"/>
      <c r="E2" s="4"/>
      <c r="F2" s="4"/>
    </row>
    <row r="3" spans="1:8" ht="15.75" x14ac:dyDescent="0.25">
      <c r="A3" s="207" t="s">
        <v>19</v>
      </c>
      <c r="B3" s="207"/>
      <c r="C3" s="207"/>
      <c r="D3" s="207"/>
      <c r="E3" s="208"/>
      <c r="F3" s="208"/>
    </row>
    <row r="4" spans="1:8" ht="18" x14ac:dyDescent="0.25">
      <c r="A4" s="4"/>
      <c r="B4" s="4"/>
      <c r="C4" s="4"/>
      <c r="D4" s="4"/>
      <c r="E4" s="5"/>
      <c r="F4" s="5"/>
    </row>
    <row r="5" spans="1:8" ht="18" customHeight="1" x14ac:dyDescent="0.25">
      <c r="A5" s="207" t="s">
        <v>4</v>
      </c>
      <c r="B5" s="209"/>
      <c r="C5" s="209"/>
      <c r="D5" s="209"/>
      <c r="E5" s="209"/>
      <c r="F5" s="209"/>
    </row>
    <row r="6" spans="1:8" ht="18" x14ac:dyDescent="0.25">
      <c r="A6" s="4"/>
      <c r="B6" s="4"/>
      <c r="C6" s="4"/>
      <c r="D6" s="4"/>
      <c r="E6" s="5"/>
      <c r="F6" s="5"/>
    </row>
    <row r="7" spans="1:8" ht="15.75" x14ac:dyDescent="0.25">
      <c r="A7" s="207" t="s">
        <v>13</v>
      </c>
      <c r="B7" s="227"/>
      <c r="C7" s="227"/>
      <c r="D7" s="227"/>
      <c r="E7" s="227"/>
      <c r="F7" s="227"/>
    </row>
    <row r="8" spans="1:8" ht="18" x14ac:dyDescent="0.25">
      <c r="A8" s="4"/>
      <c r="B8" s="4"/>
      <c r="C8" s="4"/>
      <c r="D8" s="4"/>
      <c r="E8" s="5"/>
      <c r="F8" s="5"/>
    </row>
    <row r="9" spans="1:8" ht="25.5" x14ac:dyDescent="0.25">
      <c r="A9" s="19" t="s">
        <v>49</v>
      </c>
      <c r="B9" s="18" t="s">
        <v>74</v>
      </c>
      <c r="C9" s="19" t="s">
        <v>75</v>
      </c>
      <c r="D9" s="19" t="s">
        <v>76</v>
      </c>
      <c r="E9" s="19" t="s">
        <v>33</v>
      </c>
      <c r="F9" s="19" t="s">
        <v>77</v>
      </c>
    </row>
    <row r="10" spans="1:8" ht="15.75" customHeight="1" x14ac:dyDescent="0.25">
      <c r="A10" s="58" t="s">
        <v>1</v>
      </c>
      <c r="B10" s="75">
        <f>B11</f>
        <v>1994792.51</v>
      </c>
      <c r="C10" s="75">
        <f>SUM(C11)</f>
        <v>2335975.9700000002</v>
      </c>
      <c r="D10" s="75">
        <f>D11</f>
        <v>2416051</v>
      </c>
      <c r="E10" s="75">
        <f t="shared" ref="E10:F10" si="0">E11</f>
        <v>2411051</v>
      </c>
      <c r="F10" s="75">
        <f t="shared" si="0"/>
        <v>2411051</v>
      </c>
    </row>
    <row r="11" spans="1:8" ht="15.75" customHeight="1" x14ac:dyDescent="0.25">
      <c r="A11" s="58" t="s">
        <v>88</v>
      </c>
      <c r="B11" s="75">
        <f>B12+B13</f>
        <v>1994792.51</v>
      </c>
      <c r="C11" s="75">
        <f>SUM(C12:C13)</f>
        <v>2335975.9700000002</v>
      </c>
      <c r="D11" s="75">
        <f>D12+D13</f>
        <v>2416051</v>
      </c>
      <c r="E11" s="75">
        <f t="shared" ref="E11" si="1">E12+E13</f>
        <v>2411051</v>
      </c>
      <c r="F11" s="75">
        <f t="shared" ref="F11" si="2">F12+F13</f>
        <v>2411051</v>
      </c>
    </row>
    <row r="12" spans="1:8" x14ac:dyDescent="0.25">
      <c r="A12" s="16" t="s">
        <v>89</v>
      </c>
      <c r="B12" s="70">
        <v>1866115.53</v>
      </c>
      <c r="C12" s="70">
        <v>2173675.9700000002</v>
      </c>
      <c r="D12" s="70">
        <v>2263431</v>
      </c>
      <c r="E12" s="70">
        <f>2263431-5000</f>
        <v>2258431</v>
      </c>
      <c r="F12" s="70">
        <f>2263431-5000</f>
        <v>2258431</v>
      </c>
    </row>
    <row r="13" spans="1:8" x14ac:dyDescent="0.25">
      <c r="A13" s="74" t="s">
        <v>90</v>
      </c>
      <c r="B13" s="76">
        <v>128676.98</v>
      </c>
      <c r="C13" s="76">
        <f>157000+5300</f>
        <v>162300</v>
      </c>
      <c r="D13" s="76">
        <v>152620</v>
      </c>
      <c r="E13" s="76">
        <v>152620</v>
      </c>
      <c r="F13" s="76">
        <v>152620</v>
      </c>
    </row>
    <row r="14" spans="1:8" x14ac:dyDescent="0.25">
      <c r="A14" s="11" t="s">
        <v>14</v>
      </c>
      <c r="B14" s="8"/>
      <c r="C14" s="9"/>
      <c r="D14" s="9"/>
      <c r="E14" s="9"/>
      <c r="F14" s="10"/>
    </row>
    <row r="15" spans="1:8" ht="25.5" x14ac:dyDescent="0.25">
      <c r="A15" s="17" t="s">
        <v>15</v>
      </c>
      <c r="B15" s="8"/>
      <c r="C15" s="9"/>
      <c r="D15" s="9"/>
      <c r="E15" s="9"/>
      <c r="F15" s="10"/>
    </row>
  </sheetData>
  <mergeCells count="4">
    <mergeCell ref="A3:F3"/>
    <mergeCell ref="A5:F5"/>
    <mergeCell ref="A7:F7"/>
    <mergeCell ref="A1:H1"/>
  </mergeCells>
  <pageMargins left="0.7" right="0.7" top="0.75" bottom="0.75" header="0.3" footer="0.3"/>
  <pageSetup paperSize="9" scale="7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14"/>
  <sheetViews>
    <sheetView workbookViewId="0">
      <selection activeCell="C18" sqref="C18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8" ht="42" customHeight="1" x14ac:dyDescent="0.25">
      <c r="A1" s="207" t="s">
        <v>78</v>
      </c>
      <c r="B1" s="207"/>
      <c r="C1" s="207"/>
      <c r="D1" s="207"/>
      <c r="E1" s="207"/>
      <c r="F1" s="207"/>
      <c r="G1" s="207"/>
      <c r="H1" s="207"/>
    </row>
    <row r="2" spans="1:8" ht="18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customHeight="1" x14ac:dyDescent="0.25">
      <c r="A3" s="207" t="s">
        <v>19</v>
      </c>
      <c r="B3" s="207"/>
      <c r="C3" s="207"/>
      <c r="D3" s="207"/>
      <c r="E3" s="207"/>
      <c r="F3" s="207"/>
      <c r="G3" s="207"/>
      <c r="H3" s="207"/>
    </row>
    <row r="4" spans="1:8" ht="18" x14ac:dyDescent="0.25">
      <c r="A4" s="4"/>
      <c r="B4" s="4"/>
      <c r="C4" s="4"/>
      <c r="D4" s="4"/>
      <c r="E4" s="4"/>
      <c r="F4" s="4"/>
      <c r="G4" s="5"/>
      <c r="H4" s="5"/>
    </row>
    <row r="5" spans="1:8" ht="18" customHeight="1" x14ac:dyDescent="0.25">
      <c r="A5" s="207" t="s">
        <v>56</v>
      </c>
      <c r="B5" s="207"/>
      <c r="C5" s="207"/>
      <c r="D5" s="207"/>
      <c r="E5" s="207"/>
      <c r="F5" s="207"/>
      <c r="G5" s="207"/>
      <c r="H5" s="207"/>
    </row>
    <row r="6" spans="1:8" ht="18" x14ac:dyDescent="0.25">
      <c r="A6" s="4"/>
      <c r="B6" s="4"/>
      <c r="C6" s="4"/>
      <c r="D6" s="4"/>
      <c r="E6" s="4"/>
      <c r="F6" s="4"/>
      <c r="G6" s="5"/>
      <c r="H6" s="5"/>
    </row>
    <row r="7" spans="1:8" ht="25.5" x14ac:dyDescent="0.25">
      <c r="A7" s="19" t="s">
        <v>5</v>
      </c>
      <c r="B7" s="18" t="s">
        <v>6</v>
      </c>
      <c r="C7" s="18" t="s">
        <v>31</v>
      </c>
      <c r="D7" s="18" t="s">
        <v>34</v>
      </c>
      <c r="E7" s="19" t="s">
        <v>35</v>
      </c>
      <c r="F7" s="19" t="s">
        <v>32</v>
      </c>
      <c r="G7" s="19" t="s">
        <v>27</v>
      </c>
      <c r="H7" s="19" t="s">
        <v>33</v>
      </c>
    </row>
    <row r="8" spans="1:8" x14ac:dyDescent="0.25">
      <c r="A8" s="35"/>
      <c r="B8" s="36"/>
      <c r="C8" s="34" t="s">
        <v>58</v>
      </c>
      <c r="D8" s="36"/>
      <c r="E8" s="35"/>
      <c r="F8" s="35"/>
      <c r="G8" s="35"/>
      <c r="H8" s="35"/>
    </row>
    <row r="9" spans="1:8" ht="25.5" x14ac:dyDescent="0.25">
      <c r="A9" s="11">
        <v>8</v>
      </c>
      <c r="B9" s="11"/>
      <c r="C9" s="11" t="s">
        <v>16</v>
      </c>
      <c r="D9" s="8"/>
      <c r="E9" s="9"/>
      <c r="F9" s="9"/>
      <c r="G9" s="9"/>
      <c r="H9" s="9"/>
    </row>
    <row r="10" spans="1:8" x14ac:dyDescent="0.25">
      <c r="A10" s="11"/>
      <c r="B10" s="15">
        <v>84</v>
      </c>
      <c r="C10" s="15" t="s">
        <v>23</v>
      </c>
      <c r="D10" s="8"/>
      <c r="E10" s="9"/>
      <c r="F10" s="9"/>
      <c r="G10" s="9"/>
      <c r="H10" s="9"/>
    </row>
    <row r="11" spans="1:8" x14ac:dyDescent="0.25">
      <c r="A11" s="11"/>
      <c r="B11" s="15"/>
      <c r="C11" s="37"/>
      <c r="D11" s="8"/>
      <c r="E11" s="9"/>
      <c r="F11" s="9"/>
      <c r="G11" s="9"/>
      <c r="H11" s="9"/>
    </row>
    <row r="12" spans="1:8" x14ac:dyDescent="0.25">
      <c r="A12" s="11"/>
      <c r="B12" s="15"/>
      <c r="C12" s="34" t="s">
        <v>61</v>
      </c>
      <c r="D12" s="8"/>
      <c r="E12" s="9"/>
      <c r="F12" s="9"/>
      <c r="G12" s="9"/>
      <c r="H12" s="9"/>
    </row>
    <row r="13" spans="1:8" ht="25.5" x14ac:dyDescent="0.25">
      <c r="A13" s="14">
        <v>5</v>
      </c>
      <c r="B13" s="14"/>
      <c r="C13" s="23" t="s">
        <v>17</v>
      </c>
      <c r="D13" s="8"/>
      <c r="E13" s="9"/>
      <c r="F13" s="9"/>
      <c r="G13" s="9"/>
      <c r="H13" s="9"/>
    </row>
    <row r="14" spans="1:8" ht="25.5" x14ac:dyDescent="0.25">
      <c r="A14" s="15"/>
      <c r="B14" s="15">
        <v>54</v>
      </c>
      <c r="C14" s="24" t="s">
        <v>24</v>
      </c>
      <c r="D14" s="8"/>
      <c r="E14" s="9"/>
      <c r="F14" s="9"/>
      <c r="G14" s="9"/>
      <c r="H14" s="10"/>
    </row>
  </sheetData>
  <mergeCells count="3">
    <mergeCell ref="A1:H1"/>
    <mergeCell ref="A3:H3"/>
    <mergeCell ref="A5:H5"/>
  </mergeCells>
  <pageMargins left="0.7" right="0.7" top="0.75" bottom="0.75" header="0.3" footer="0.3"/>
  <pageSetup paperSize="9" scale="7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16"/>
  <sheetViews>
    <sheetView topLeftCell="A2" workbookViewId="0">
      <selection sqref="A1:H1"/>
    </sheetView>
  </sheetViews>
  <sheetFormatPr defaultRowHeight="15" x14ac:dyDescent="0.25"/>
  <cols>
    <col min="1" max="6" width="25.28515625" customWidth="1"/>
  </cols>
  <sheetData>
    <row r="1" spans="1:8" ht="42" customHeight="1" x14ac:dyDescent="0.25">
      <c r="A1" s="207" t="s">
        <v>78</v>
      </c>
      <c r="B1" s="207"/>
      <c r="C1" s="207"/>
      <c r="D1" s="207"/>
      <c r="E1" s="207"/>
      <c r="F1" s="207"/>
      <c r="G1" s="207"/>
      <c r="H1" s="207"/>
    </row>
    <row r="2" spans="1:8" ht="18" customHeight="1" x14ac:dyDescent="0.25">
      <c r="A2" s="4"/>
      <c r="B2" s="4"/>
      <c r="C2" s="4"/>
      <c r="D2" s="4"/>
      <c r="E2" s="4"/>
      <c r="F2" s="4"/>
    </row>
    <row r="3" spans="1:8" ht="15.75" customHeight="1" x14ac:dyDescent="0.25">
      <c r="A3" s="207" t="s">
        <v>19</v>
      </c>
      <c r="B3" s="207"/>
      <c r="C3" s="207"/>
      <c r="D3" s="207"/>
      <c r="E3" s="207"/>
      <c r="F3" s="207"/>
    </row>
    <row r="4" spans="1:8" ht="18" x14ac:dyDescent="0.25">
      <c r="A4" s="4"/>
      <c r="B4" s="4"/>
      <c r="C4" s="4"/>
      <c r="D4" s="4"/>
      <c r="E4" s="5"/>
      <c r="F4" s="5"/>
    </row>
    <row r="5" spans="1:8" ht="18" customHeight="1" x14ac:dyDescent="0.25">
      <c r="A5" s="207" t="s">
        <v>57</v>
      </c>
      <c r="B5" s="207"/>
      <c r="C5" s="207"/>
      <c r="D5" s="207"/>
      <c r="E5" s="207"/>
      <c r="F5" s="207"/>
    </row>
    <row r="6" spans="1:8" ht="18" x14ac:dyDescent="0.25">
      <c r="A6" s="4"/>
      <c r="B6" s="4"/>
      <c r="C6" s="4"/>
      <c r="D6" s="4"/>
      <c r="E6" s="5"/>
      <c r="F6" s="5"/>
    </row>
    <row r="7" spans="1:8" ht="25.5" x14ac:dyDescent="0.25">
      <c r="A7" s="18" t="s">
        <v>49</v>
      </c>
      <c r="B7" s="18" t="s">
        <v>34</v>
      </c>
      <c r="C7" s="19" t="s">
        <v>35</v>
      </c>
      <c r="D7" s="19" t="s">
        <v>32</v>
      </c>
      <c r="E7" s="19" t="s">
        <v>27</v>
      </c>
      <c r="F7" s="19" t="s">
        <v>33</v>
      </c>
    </row>
    <row r="8" spans="1:8" x14ac:dyDescent="0.25">
      <c r="A8" s="11" t="s">
        <v>58</v>
      </c>
      <c r="B8" s="8"/>
      <c r="C8" s="9"/>
      <c r="D8" s="9"/>
      <c r="E8" s="9"/>
      <c r="F8" s="9"/>
    </row>
    <row r="9" spans="1:8" ht="25.5" x14ac:dyDescent="0.25">
      <c r="A9" s="11" t="s">
        <v>59</v>
      </c>
      <c r="B9" s="8"/>
      <c r="C9" s="9"/>
      <c r="D9" s="9"/>
      <c r="E9" s="9"/>
      <c r="F9" s="9"/>
    </row>
    <row r="10" spans="1:8" ht="25.5" x14ac:dyDescent="0.25">
      <c r="A10" s="16" t="s">
        <v>60</v>
      </c>
      <c r="B10" s="8"/>
      <c r="C10" s="9"/>
      <c r="D10" s="9"/>
      <c r="E10" s="9"/>
      <c r="F10" s="9"/>
    </row>
    <row r="11" spans="1:8" x14ac:dyDescent="0.25">
      <c r="A11" s="16"/>
      <c r="B11" s="8"/>
      <c r="C11" s="9"/>
      <c r="D11" s="9"/>
      <c r="E11" s="9"/>
      <c r="F11" s="9"/>
    </row>
    <row r="12" spans="1:8" x14ac:dyDescent="0.25">
      <c r="A12" s="11" t="s">
        <v>61</v>
      </c>
      <c r="B12" s="8"/>
      <c r="C12" s="9"/>
      <c r="D12" s="9"/>
      <c r="E12" s="9"/>
      <c r="F12" s="9"/>
    </row>
    <row r="13" spans="1:8" x14ac:dyDescent="0.25">
      <c r="A13" s="23" t="s">
        <v>52</v>
      </c>
      <c r="B13" s="8"/>
      <c r="C13" s="9"/>
      <c r="D13" s="9"/>
      <c r="E13" s="9"/>
      <c r="F13" s="9"/>
    </row>
    <row r="14" spans="1:8" x14ac:dyDescent="0.25">
      <c r="A14" s="13" t="s">
        <v>53</v>
      </c>
      <c r="B14" s="8"/>
      <c r="C14" s="9"/>
      <c r="D14" s="9"/>
      <c r="E14" s="9"/>
      <c r="F14" s="10"/>
    </row>
    <row r="15" spans="1:8" x14ac:dyDescent="0.25">
      <c r="A15" s="23" t="s">
        <v>54</v>
      </c>
      <c r="B15" s="8"/>
      <c r="C15" s="9"/>
      <c r="D15" s="9"/>
      <c r="E15" s="9"/>
      <c r="F15" s="10"/>
    </row>
    <row r="16" spans="1:8" x14ac:dyDescent="0.25">
      <c r="A16" s="13" t="s">
        <v>55</v>
      </c>
      <c r="B16" s="8"/>
      <c r="C16" s="9"/>
      <c r="D16" s="9"/>
      <c r="E16" s="9"/>
      <c r="F16" s="10"/>
    </row>
  </sheetData>
  <mergeCells count="3">
    <mergeCell ref="A3:F3"/>
    <mergeCell ref="A5:F5"/>
    <mergeCell ref="A1:H1"/>
  </mergeCells>
  <pageMargins left="0.7" right="0.7" top="0.75" bottom="0.75" header="0.3" footer="0.3"/>
  <pageSetup paperSize="9" scale="7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8</vt:i4>
      </vt:variant>
      <vt:variant>
        <vt:lpstr>Imenovani rasponi</vt:lpstr>
      </vt:variant>
      <vt:variant>
        <vt:i4>5</vt:i4>
      </vt:variant>
    </vt:vector>
  </HeadingPairs>
  <TitlesOfParts>
    <vt:vector size="13" baseType="lpstr">
      <vt:lpstr>SAŽETAK</vt:lpstr>
      <vt:lpstr> Račun prihoda i rashoda</vt:lpstr>
      <vt:lpstr>Prihodi i rashodi po izvorima</vt:lpstr>
      <vt:lpstr>POSEBNI DIO</vt:lpstr>
      <vt:lpstr>Rashodi prema funkcijskoj kl</vt:lpstr>
      <vt:lpstr>Račun financiranja</vt:lpstr>
      <vt:lpstr>Račun financiranja po izvorima</vt:lpstr>
      <vt:lpstr>List2</vt:lpstr>
      <vt:lpstr>' Račun prihoda i rashoda'!Podrucje_ispisa</vt:lpstr>
      <vt:lpstr>'POSEBNI DIO'!Podrucje_ispisa</vt:lpstr>
      <vt:lpstr>'Prihodi i rashodi po izvorima'!Podrucje_ispisa</vt:lpstr>
      <vt:lpstr>'Rashodi prema funkcijskoj kl'!Podrucje_ispisa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Marina Šverko</cp:lastModifiedBy>
  <cp:lastPrinted>2024-10-09T15:38:23Z</cp:lastPrinted>
  <dcterms:created xsi:type="dcterms:W3CDTF">2022-08-12T12:51:27Z</dcterms:created>
  <dcterms:modified xsi:type="dcterms:W3CDTF">2024-12-27T09:07:24Z</dcterms:modified>
</cp:coreProperties>
</file>