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915" yWindow="465" windowWidth="15480" windowHeight="8190" tabRatio="601"/>
  </bookViews>
  <sheets>
    <sheet name="PLAN" sheetId="1" r:id="rId1"/>
    <sheet name="FP PIP1" sheetId="2" r:id="rId2"/>
    <sheet name="2025-2026" sheetId="3" r:id="rId3"/>
    <sheet name="OPĆI DIO" sheetId="4" r:id="rId4"/>
  </sheets>
  <definedNames>
    <definedName name="Excel_BuiltIn_Print_Area">#REF!</definedName>
    <definedName name="_xlnm.Print_Area" localSheetId="1">'FP PIP1'!$A$1:$I$30</definedName>
    <definedName name="_xlnm.Print_Area" localSheetId="3">'OPĆI DIO'!$A$1:$H$29</definedName>
    <definedName name="_xlnm.Print_Area" localSheetId="0">PLAN!$A$1:$U$236</definedName>
  </definedNames>
  <calcPr calcId="125725"/>
</workbook>
</file>

<file path=xl/calcChain.xml><?xml version="1.0" encoding="utf-8"?>
<calcChain xmlns="http://schemas.openxmlformats.org/spreadsheetml/2006/main">
  <c r="F21" i="2"/>
  <c r="L10" i="3" l="1"/>
  <c r="E10"/>
  <c r="E143" i="1"/>
  <c r="E123"/>
  <c r="E131"/>
  <c r="C125"/>
  <c r="N159"/>
  <c r="N160"/>
  <c r="C69"/>
  <c r="E67"/>
  <c r="E70" s="1"/>
  <c r="E68"/>
  <c r="D68"/>
  <c r="D67" s="1"/>
  <c r="Q67"/>
  <c r="P67"/>
  <c r="O67"/>
  <c r="M67"/>
  <c r="K67"/>
  <c r="J67"/>
  <c r="I67"/>
  <c r="H67"/>
  <c r="G67"/>
  <c r="F67"/>
  <c r="E80"/>
  <c r="E76"/>
  <c r="C68" l="1"/>
  <c r="C67"/>
  <c r="S67" s="1"/>
  <c r="E75"/>
  <c r="E104" s="1"/>
  <c r="R67" l="1"/>
  <c r="E110"/>
  <c r="E114"/>
  <c r="E118"/>
  <c r="E117" s="1"/>
  <c r="E109" l="1"/>
  <c r="H205"/>
  <c r="D143"/>
  <c r="C151"/>
  <c r="C116"/>
  <c r="P114"/>
  <c r="E171" l="1"/>
  <c r="F23" s="1"/>
  <c r="C100" l="1"/>
  <c r="C103"/>
  <c r="D101"/>
  <c r="C101" s="1"/>
  <c r="C98"/>
  <c r="C99"/>
  <c r="D97"/>
  <c r="S101" l="1"/>
  <c r="R101"/>
  <c r="C102"/>
  <c r="N131"/>
  <c r="N117" s="1"/>
  <c r="N171" s="1"/>
  <c r="N220" s="1"/>
  <c r="C41" l="1"/>
  <c r="H193"/>
  <c r="C149"/>
  <c r="Q175"/>
  <c r="C196"/>
  <c r="C195"/>
  <c r="P157"/>
  <c r="P156" s="1"/>
  <c r="C156" s="1"/>
  <c r="C158"/>
  <c r="C48"/>
  <c r="C144"/>
  <c r="J143"/>
  <c r="K143"/>
  <c r="P143"/>
  <c r="Q143"/>
  <c r="C137"/>
  <c r="T237"/>
  <c r="C206"/>
  <c r="C204"/>
  <c r="P203"/>
  <c r="O203"/>
  <c r="M203"/>
  <c r="L203"/>
  <c r="K203"/>
  <c r="J203"/>
  <c r="I203"/>
  <c r="H203"/>
  <c r="H202" s="1"/>
  <c r="C202" s="1"/>
  <c r="S202" s="1"/>
  <c r="G203"/>
  <c r="F203"/>
  <c r="C201"/>
  <c r="C200"/>
  <c r="P199"/>
  <c r="O199"/>
  <c r="M199"/>
  <c r="L199"/>
  <c r="K199"/>
  <c r="J199"/>
  <c r="I199"/>
  <c r="H199"/>
  <c r="G199"/>
  <c r="F199"/>
  <c r="C198"/>
  <c r="P197"/>
  <c r="O197"/>
  <c r="M197"/>
  <c r="L197"/>
  <c r="K197"/>
  <c r="J197"/>
  <c r="I197"/>
  <c r="H197"/>
  <c r="G197"/>
  <c r="F197"/>
  <c r="C194"/>
  <c r="Q207"/>
  <c r="P193"/>
  <c r="O193"/>
  <c r="M193"/>
  <c r="L193"/>
  <c r="K193"/>
  <c r="J193"/>
  <c r="I193"/>
  <c r="G193"/>
  <c r="F193"/>
  <c r="C170"/>
  <c r="H169"/>
  <c r="H168" s="1"/>
  <c r="C168" s="1"/>
  <c r="L187"/>
  <c r="L183"/>
  <c r="L179"/>
  <c r="L177"/>
  <c r="L175"/>
  <c r="L76"/>
  <c r="L166"/>
  <c r="L159" s="1"/>
  <c r="L152"/>
  <c r="L109"/>
  <c r="L118"/>
  <c r="L123"/>
  <c r="L131"/>
  <c r="D141"/>
  <c r="I141"/>
  <c r="F18"/>
  <c r="D18" i="2" s="1"/>
  <c r="F109" i="1"/>
  <c r="F123"/>
  <c r="F117" s="1"/>
  <c r="Q166"/>
  <c r="P166"/>
  <c r="O166"/>
  <c r="M166"/>
  <c r="K166"/>
  <c r="J166"/>
  <c r="I166"/>
  <c r="H166"/>
  <c r="Q160"/>
  <c r="P160"/>
  <c r="O160"/>
  <c r="M160"/>
  <c r="K160"/>
  <c r="J160"/>
  <c r="I160"/>
  <c r="H160"/>
  <c r="Q153"/>
  <c r="Q152" s="1"/>
  <c r="P153"/>
  <c r="P152" s="1"/>
  <c r="O153"/>
  <c r="O152" s="1"/>
  <c r="M153"/>
  <c r="M152" s="1"/>
  <c r="K153"/>
  <c r="K152" s="1"/>
  <c r="J153"/>
  <c r="J152" s="1"/>
  <c r="I153"/>
  <c r="I152" s="1"/>
  <c r="H153"/>
  <c r="H152" s="1"/>
  <c r="O143"/>
  <c r="M143"/>
  <c r="I143"/>
  <c r="H143"/>
  <c r="Q141"/>
  <c r="P141"/>
  <c r="O141"/>
  <c r="M141"/>
  <c r="K141"/>
  <c r="J141"/>
  <c r="H141"/>
  <c r="Q131"/>
  <c r="P131"/>
  <c r="O131"/>
  <c r="M131"/>
  <c r="K131"/>
  <c r="J131"/>
  <c r="I131"/>
  <c r="H131"/>
  <c r="P123"/>
  <c r="O123"/>
  <c r="M123"/>
  <c r="K123"/>
  <c r="J123"/>
  <c r="I123"/>
  <c r="H123"/>
  <c r="Q118"/>
  <c r="P118"/>
  <c r="O118"/>
  <c r="M118"/>
  <c r="K118"/>
  <c r="J118"/>
  <c r="I118"/>
  <c r="H118"/>
  <c r="Q114"/>
  <c r="O114"/>
  <c r="M114"/>
  <c r="K114"/>
  <c r="J114"/>
  <c r="I114"/>
  <c r="H114"/>
  <c r="Q112"/>
  <c r="P112"/>
  <c r="O112"/>
  <c r="M112"/>
  <c r="K112"/>
  <c r="J112"/>
  <c r="I112"/>
  <c r="H112"/>
  <c r="Q110"/>
  <c r="P110"/>
  <c r="P109" s="1"/>
  <c r="O110"/>
  <c r="M110"/>
  <c r="K110"/>
  <c r="K109" s="1"/>
  <c r="J110"/>
  <c r="J109" s="1"/>
  <c r="I110"/>
  <c r="H110"/>
  <c r="Q123"/>
  <c r="O216"/>
  <c r="C81"/>
  <c r="C77"/>
  <c r="G84"/>
  <c r="C185"/>
  <c r="D175"/>
  <c r="D183"/>
  <c r="O175"/>
  <c r="O183"/>
  <c r="Q183"/>
  <c r="P183"/>
  <c r="M183"/>
  <c r="K183"/>
  <c r="J183"/>
  <c r="I183"/>
  <c r="H183"/>
  <c r="F183"/>
  <c r="G143"/>
  <c r="D177"/>
  <c r="D179"/>
  <c r="D187"/>
  <c r="G175"/>
  <c r="G179"/>
  <c r="G177"/>
  <c r="G183"/>
  <c r="G187"/>
  <c r="C188"/>
  <c r="C186"/>
  <c r="Q187"/>
  <c r="P187"/>
  <c r="O187"/>
  <c r="M187"/>
  <c r="K187"/>
  <c r="J187"/>
  <c r="I187"/>
  <c r="H187"/>
  <c r="H182" s="1"/>
  <c r="F187"/>
  <c r="C184"/>
  <c r="C181"/>
  <c r="C180"/>
  <c r="Q179"/>
  <c r="P179"/>
  <c r="O179"/>
  <c r="M179"/>
  <c r="K179"/>
  <c r="J179"/>
  <c r="I179"/>
  <c r="H179"/>
  <c r="F179"/>
  <c r="C178"/>
  <c r="Q177"/>
  <c r="P177"/>
  <c r="O177"/>
  <c r="M177"/>
  <c r="K177"/>
  <c r="J177"/>
  <c r="I177"/>
  <c r="H177"/>
  <c r="F177"/>
  <c r="C176"/>
  <c r="P175"/>
  <c r="M175"/>
  <c r="K175"/>
  <c r="J175"/>
  <c r="I175"/>
  <c r="H175"/>
  <c r="F175"/>
  <c r="D213"/>
  <c r="D216" s="1"/>
  <c r="G110"/>
  <c r="G112"/>
  <c r="G114"/>
  <c r="G118"/>
  <c r="G123"/>
  <c r="G131"/>
  <c r="G141"/>
  <c r="G153"/>
  <c r="G152" s="1"/>
  <c r="G160"/>
  <c r="G166"/>
  <c r="I76"/>
  <c r="I78"/>
  <c r="I80"/>
  <c r="I84"/>
  <c r="I86"/>
  <c r="I90"/>
  <c r="I97"/>
  <c r="G78"/>
  <c r="G86"/>
  <c r="G90"/>
  <c r="G97"/>
  <c r="D76"/>
  <c r="D78"/>
  <c r="D80"/>
  <c r="D84"/>
  <c r="D86"/>
  <c r="D90"/>
  <c r="F213"/>
  <c r="F216" s="1"/>
  <c r="G213"/>
  <c r="G216" s="1"/>
  <c r="H213"/>
  <c r="H216" s="1"/>
  <c r="I213"/>
  <c r="I216" s="1"/>
  <c r="K213"/>
  <c r="K216" s="1"/>
  <c r="P213"/>
  <c r="P216" s="1"/>
  <c r="Q213"/>
  <c r="Q216" s="1"/>
  <c r="D34"/>
  <c r="D39"/>
  <c r="D46"/>
  <c r="D56"/>
  <c r="D64"/>
  <c r="D63" s="1"/>
  <c r="F39"/>
  <c r="F34"/>
  <c r="F46"/>
  <c r="F56"/>
  <c r="F64"/>
  <c r="F63" s="1"/>
  <c r="G46"/>
  <c r="G34"/>
  <c r="G39"/>
  <c r="G56"/>
  <c r="G64"/>
  <c r="G63" s="1"/>
  <c r="H46"/>
  <c r="H34"/>
  <c r="H39"/>
  <c r="H56"/>
  <c r="H64"/>
  <c r="H63" s="1"/>
  <c r="I34"/>
  <c r="I39"/>
  <c r="I46"/>
  <c r="I56"/>
  <c r="I64"/>
  <c r="I63" s="1"/>
  <c r="J34"/>
  <c r="J39"/>
  <c r="J46"/>
  <c r="J56"/>
  <c r="J64"/>
  <c r="J63" s="1"/>
  <c r="K34"/>
  <c r="K39"/>
  <c r="K46"/>
  <c r="K56"/>
  <c r="K64"/>
  <c r="K63" s="1"/>
  <c r="M34"/>
  <c r="M39"/>
  <c r="M46"/>
  <c r="M56"/>
  <c r="M64"/>
  <c r="M63" s="1"/>
  <c r="O34"/>
  <c r="O39"/>
  <c r="O46"/>
  <c r="O56"/>
  <c r="O64"/>
  <c r="O63" s="1"/>
  <c r="P34"/>
  <c r="P39"/>
  <c r="P46"/>
  <c r="P56"/>
  <c r="P64"/>
  <c r="P63" s="1"/>
  <c r="Q34"/>
  <c r="Q39"/>
  <c r="Q46"/>
  <c r="Q56"/>
  <c r="Q64"/>
  <c r="Q63" s="1"/>
  <c r="H14" i="3"/>
  <c r="O14"/>
  <c r="C35" i="1"/>
  <c r="C36"/>
  <c r="C37"/>
  <c r="C38"/>
  <c r="C40"/>
  <c r="C42"/>
  <c r="C43"/>
  <c r="C44"/>
  <c r="C45"/>
  <c r="C47"/>
  <c r="C49"/>
  <c r="C50"/>
  <c r="C51"/>
  <c r="C52"/>
  <c r="C53"/>
  <c r="C54"/>
  <c r="C55"/>
  <c r="C57"/>
  <c r="C58"/>
  <c r="C59"/>
  <c r="C60"/>
  <c r="C61"/>
  <c r="C62"/>
  <c r="C65"/>
  <c r="C66"/>
  <c r="C79"/>
  <c r="C82"/>
  <c r="F84"/>
  <c r="H84"/>
  <c r="C85"/>
  <c r="C87"/>
  <c r="C88"/>
  <c r="C89"/>
  <c r="C91"/>
  <c r="C92"/>
  <c r="C93"/>
  <c r="C94"/>
  <c r="C95"/>
  <c r="C96"/>
  <c r="C111"/>
  <c r="C113"/>
  <c r="C115"/>
  <c r="D118"/>
  <c r="C119"/>
  <c r="C120"/>
  <c r="C121"/>
  <c r="C122"/>
  <c r="D123"/>
  <c r="C124"/>
  <c r="C126"/>
  <c r="C127"/>
  <c r="C128"/>
  <c r="C129"/>
  <c r="C130"/>
  <c r="D131"/>
  <c r="C132"/>
  <c r="C133"/>
  <c r="C134"/>
  <c r="C135"/>
  <c r="C136"/>
  <c r="C138"/>
  <c r="C139"/>
  <c r="C140"/>
  <c r="C142"/>
  <c r="C145"/>
  <c r="C146"/>
  <c r="C147"/>
  <c r="C148"/>
  <c r="C150"/>
  <c r="D153"/>
  <c r="D152" s="1"/>
  <c r="C154"/>
  <c r="C155"/>
  <c r="D160"/>
  <c r="D166"/>
  <c r="C161"/>
  <c r="C162"/>
  <c r="C163"/>
  <c r="C164"/>
  <c r="C165"/>
  <c r="C167"/>
  <c r="M213"/>
  <c r="D214"/>
  <c r="F214"/>
  <c r="G214"/>
  <c r="H214"/>
  <c r="I214"/>
  <c r="K214"/>
  <c r="M214"/>
  <c r="P214"/>
  <c r="Q214"/>
  <c r="C215"/>
  <c r="G76"/>
  <c r="G80"/>
  <c r="C205"/>
  <c r="P83"/>
  <c r="C157"/>
  <c r="O192" l="1"/>
  <c r="O207" s="1"/>
  <c r="P192"/>
  <c r="P207" s="1"/>
  <c r="G192"/>
  <c r="G207" s="1"/>
  <c r="L192"/>
  <c r="L207" s="1"/>
  <c r="J117"/>
  <c r="L182"/>
  <c r="M109"/>
  <c r="K192"/>
  <c r="K207" s="1"/>
  <c r="I109"/>
  <c r="O159"/>
  <c r="O109"/>
  <c r="M159"/>
  <c r="G24" i="2" s="1"/>
  <c r="G13" i="3" s="1"/>
  <c r="N13" s="1"/>
  <c r="C118" i="1"/>
  <c r="M182"/>
  <c r="F182"/>
  <c r="C123"/>
  <c r="F171"/>
  <c r="Q109"/>
  <c r="H174"/>
  <c r="H189" s="1"/>
  <c r="M174"/>
  <c r="G182"/>
  <c r="C166"/>
  <c r="I117"/>
  <c r="G117"/>
  <c r="P182"/>
  <c r="J182"/>
  <c r="H117"/>
  <c r="C110"/>
  <c r="I75"/>
  <c r="G159"/>
  <c r="D117"/>
  <c r="I33"/>
  <c r="I70" s="1"/>
  <c r="C34"/>
  <c r="Q174"/>
  <c r="D182"/>
  <c r="O182"/>
  <c r="O117"/>
  <c r="C86"/>
  <c r="F33"/>
  <c r="F70" s="1"/>
  <c r="Q75"/>
  <c r="J174"/>
  <c r="J75"/>
  <c r="Q83"/>
  <c r="O83"/>
  <c r="C97"/>
  <c r="P174"/>
  <c r="G174"/>
  <c r="P159"/>
  <c r="L83"/>
  <c r="L174"/>
  <c r="L189" s="1"/>
  <c r="C197"/>
  <c r="K182"/>
  <c r="C80"/>
  <c r="P75"/>
  <c r="P104" s="1"/>
  <c r="M75"/>
  <c r="Q33"/>
  <c r="Q70" s="1"/>
  <c r="K75"/>
  <c r="O75"/>
  <c r="I159"/>
  <c r="H159"/>
  <c r="M33"/>
  <c r="M70" s="1"/>
  <c r="J33"/>
  <c r="J70" s="1"/>
  <c r="C39"/>
  <c r="C78"/>
  <c r="C141"/>
  <c r="G109"/>
  <c r="F174"/>
  <c r="F189" s="1"/>
  <c r="K174"/>
  <c r="I174"/>
  <c r="O174"/>
  <c r="I182"/>
  <c r="C177"/>
  <c r="P117"/>
  <c r="C143"/>
  <c r="J159"/>
  <c r="J171" s="1"/>
  <c r="L75"/>
  <c r="I192"/>
  <c r="I207" s="1"/>
  <c r="M192"/>
  <c r="M207" s="1"/>
  <c r="F192"/>
  <c r="F207" s="1"/>
  <c r="J192"/>
  <c r="J207" s="1"/>
  <c r="C203"/>
  <c r="C84"/>
  <c r="F75"/>
  <c r="C152"/>
  <c r="S152" s="1"/>
  <c r="D159"/>
  <c r="K83"/>
  <c r="J83"/>
  <c r="H75"/>
  <c r="P33"/>
  <c r="P70" s="1"/>
  <c r="O33"/>
  <c r="O70" s="1"/>
  <c r="Q182"/>
  <c r="C175"/>
  <c r="Q159"/>
  <c r="L117"/>
  <c r="L171" s="1"/>
  <c r="E16" i="2" s="1"/>
  <c r="M83" i="1"/>
  <c r="F83"/>
  <c r="K33"/>
  <c r="K70" s="1"/>
  <c r="H33"/>
  <c r="H70" s="1"/>
  <c r="G33"/>
  <c r="G70" s="1"/>
  <c r="D75"/>
  <c r="G75"/>
  <c r="I83"/>
  <c r="K117"/>
  <c r="Q117"/>
  <c r="M117"/>
  <c r="K159"/>
  <c r="R156"/>
  <c r="S156"/>
  <c r="C63"/>
  <c r="C193"/>
  <c r="C90"/>
  <c r="C187"/>
  <c r="C183"/>
  <c r="C56"/>
  <c r="C76"/>
  <c r="C64"/>
  <c r="C153"/>
  <c r="C114"/>
  <c r="H83"/>
  <c r="D83"/>
  <c r="C131"/>
  <c r="C214"/>
  <c r="C213"/>
  <c r="R213" s="1"/>
  <c r="R216" s="1"/>
  <c r="C179"/>
  <c r="R202"/>
  <c r="C199"/>
  <c r="C160"/>
  <c r="G83"/>
  <c r="R168"/>
  <c r="S168"/>
  <c r="C169"/>
  <c r="H192"/>
  <c r="C216"/>
  <c r="F22"/>
  <c r="C112"/>
  <c r="H109"/>
  <c r="D174"/>
  <c r="D33"/>
  <c r="D70" s="1"/>
  <c r="C46"/>
  <c r="I171" l="1"/>
  <c r="F12" s="1"/>
  <c r="B9" i="2" s="1"/>
  <c r="G189" i="1"/>
  <c r="G26" i="2"/>
  <c r="M171" i="1"/>
  <c r="F26" s="1"/>
  <c r="J189"/>
  <c r="O171"/>
  <c r="M220" s="1"/>
  <c r="L104"/>
  <c r="G171"/>
  <c r="D19" i="2" s="1"/>
  <c r="D26" s="1"/>
  <c r="D11" i="3" s="1"/>
  <c r="D14" s="1"/>
  <c r="M189" i="1"/>
  <c r="D104"/>
  <c r="P189"/>
  <c r="D171"/>
  <c r="H171"/>
  <c r="I104"/>
  <c r="I220" s="1"/>
  <c r="D189"/>
  <c r="F21" s="1"/>
  <c r="H104"/>
  <c r="H220" s="1"/>
  <c r="Q104"/>
  <c r="C192"/>
  <c r="R192" s="1"/>
  <c r="H207"/>
  <c r="C207" s="1"/>
  <c r="Q189"/>
  <c r="R220" s="1"/>
  <c r="O189"/>
  <c r="K189"/>
  <c r="J104"/>
  <c r="P171"/>
  <c r="I189"/>
  <c r="K104"/>
  <c r="O104"/>
  <c r="M104"/>
  <c r="G104"/>
  <c r="C75"/>
  <c r="R75" s="1"/>
  <c r="Q171"/>
  <c r="F11" s="1"/>
  <c r="E17" i="2" s="1"/>
  <c r="R152" i="1"/>
  <c r="C117"/>
  <c r="R117" s="1"/>
  <c r="S117" s="1"/>
  <c r="C159"/>
  <c r="R159" s="1"/>
  <c r="C182"/>
  <c r="C70"/>
  <c r="C109"/>
  <c r="R109" s="1"/>
  <c r="C83"/>
  <c r="S83" s="1"/>
  <c r="F104"/>
  <c r="K171"/>
  <c r="R63"/>
  <c r="S63"/>
  <c r="S213"/>
  <c r="S216" s="1"/>
  <c r="K220"/>
  <c r="C174"/>
  <c r="S174" s="1"/>
  <c r="C33"/>
  <c r="R33" s="1"/>
  <c r="F19" l="1"/>
  <c r="F16" i="4"/>
  <c r="D220" i="1"/>
  <c r="F14"/>
  <c r="B11" i="2" s="1"/>
  <c r="F9" i="4"/>
  <c r="G9" s="1"/>
  <c r="L220" i="1"/>
  <c r="F16"/>
  <c r="B22" i="2" s="1"/>
  <c r="F20" i="1"/>
  <c r="C23" i="2" s="1"/>
  <c r="C26" s="1"/>
  <c r="C12" i="3" s="1"/>
  <c r="C14" s="1"/>
  <c r="S207" i="1"/>
  <c r="R207"/>
  <c r="R171"/>
  <c r="F220"/>
  <c r="F17"/>
  <c r="K11" i="3"/>
  <c r="K14" s="1"/>
  <c r="S192" i="1"/>
  <c r="F24"/>
  <c r="H26" i="2" s="1"/>
  <c r="G220" i="1"/>
  <c r="S109"/>
  <c r="S75"/>
  <c r="S104" s="1"/>
  <c r="F13"/>
  <c r="B12" i="2" s="1"/>
  <c r="F25" i="1"/>
  <c r="B14" i="2" s="1"/>
  <c r="F15" i="1"/>
  <c r="B10" i="2" s="1"/>
  <c r="O220" i="1"/>
  <c r="Q220"/>
  <c r="C189"/>
  <c r="R189" s="1"/>
  <c r="F10"/>
  <c r="E15" i="2" s="1"/>
  <c r="E26" s="1"/>
  <c r="C104" i="1"/>
  <c r="J220"/>
  <c r="R83"/>
  <c r="R104" s="1"/>
  <c r="S159"/>
  <c r="R174"/>
  <c r="F12" i="4"/>
  <c r="G12" s="1"/>
  <c r="C171" i="1"/>
  <c r="C220" s="1"/>
  <c r="P220"/>
  <c r="H9" i="4"/>
  <c r="R182" i="1"/>
  <c r="S182"/>
  <c r="F26" i="2"/>
  <c r="F11" i="3" s="1"/>
  <c r="G10"/>
  <c r="R70" i="1"/>
  <c r="S33"/>
  <c r="S70" s="1"/>
  <c r="F10" i="4" l="1"/>
  <c r="F7" s="1"/>
  <c r="B26" i="2"/>
  <c r="B27" s="1"/>
  <c r="F27" i="1"/>
  <c r="L14" i="3"/>
  <c r="D222" i="1"/>
  <c r="R224" s="1"/>
  <c r="B9" i="3"/>
  <c r="I9" s="1"/>
  <c r="S189" i="1"/>
  <c r="S171"/>
  <c r="J12" i="3"/>
  <c r="J14" s="1"/>
  <c r="H12" i="4"/>
  <c r="F14" i="3"/>
  <c r="M11"/>
  <c r="M14" s="1"/>
  <c r="N10"/>
  <c r="N14" s="1"/>
  <c r="G14"/>
  <c r="B12"/>
  <c r="S224" i="1" l="1"/>
  <c r="H10" i="4" s="1"/>
  <c r="H11" s="1"/>
  <c r="G10"/>
  <c r="G11" s="1"/>
  <c r="G7"/>
  <c r="H7" s="1"/>
  <c r="F8"/>
  <c r="F13"/>
  <c r="F23" s="1"/>
  <c r="E14" i="3"/>
  <c r="F11" i="4"/>
  <c r="I12" i="3"/>
  <c r="I14" s="1"/>
  <c r="I15" s="1"/>
  <c r="B14"/>
  <c r="B15" l="1"/>
  <c r="G8" i="4"/>
  <c r="H8"/>
  <c r="G13"/>
  <c r="G23" s="1"/>
  <c r="H13" l="1"/>
  <c r="H23" s="1"/>
</calcChain>
</file>

<file path=xl/sharedStrings.xml><?xml version="1.0" encoding="utf-8"?>
<sst xmlns="http://schemas.openxmlformats.org/spreadsheetml/2006/main" count="393" uniqueCount="220">
  <si>
    <t>PRIHODI I PRIMICI</t>
  </si>
  <si>
    <t>GRAD PULA - DECENTRALIZIRANA SREDSTVA ŠKOLE</t>
  </si>
  <si>
    <t>PRIHODI ZA POSEBNE NAMJENE</t>
  </si>
  <si>
    <t>PRIHODI OD PRODAJE ILI ZAMJENE NEF. IMOVINE I NAKNADE S NASLOVA OSIGURANJA</t>
  </si>
  <si>
    <t>PRIHODI OD DONACIJA</t>
  </si>
  <si>
    <t>OSTALI PRIHODI</t>
  </si>
  <si>
    <t>UKUPNO</t>
  </si>
  <si>
    <t>Račun rashoda / izdatka</t>
  </si>
  <si>
    <t>Naziv računa</t>
  </si>
  <si>
    <t>MATERIJALNI TROŠKOVI</t>
  </si>
  <si>
    <t>ENERGIJA</t>
  </si>
  <si>
    <t>PRIJEVOZ UČENIKA</t>
  </si>
  <si>
    <t>HITNE INTERVENCIJE</t>
  </si>
  <si>
    <t>MATERIJALNI RASHODI</t>
  </si>
  <si>
    <t>Naknade troškova zaposlenima</t>
  </si>
  <si>
    <t>Službena putovanja</t>
  </si>
  <si>
    <t>Naknade za prijevoz,rad na terenu i odvojeni život</t>
  </si>
  <si>
    <t xml:space="preserve">Stručno usavršavanje </t>
  </si>
  <si>
    <t>Ostale naknade troškova zaposlenima</t>
  </si>
  <si>
    <t>Rashodi za meterijal i energiju</t>
  </si>
  <si>
    <t>Uredski materijal i ostali mat.</t>
  </si>
  <si>
    <t>Energija</t>
  </si>
  <si>
    <t>Mat. i dijelovi za tek. i inv.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</si>
  <si>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</si>
  <si>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</si>
  <si>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</si>
  <si>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</si>
  <si>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inv. odr.</t>
  </si>
  <si>
    <t>Usluge promidžbe i inform.</t>
  </si>
  <si>
    <t>Komunalne usluge</t>
  </si>
  <si>
    <t>Zakupnine i najamnine</t>
  </si>
  <si>
    <t>Zdravstvene  i veterinarske usluge</t>
  </si>
  <si>
    <t>Intelektualne i osobne usl.</t>
  </si>
  <si>
    <t>Računalne usluge</t>
  </si>
  <si>
    <t>Ostale usluge</t>
  </si>
  <si>
    <t>Ostali nespomenuti rashodi poslovanja</t>
  </si>
  <si>
    <t>Naknade za rad predstavničkih i izvršnih tijela</t>
  </si>
  <si>
    <t>Premije osiguranja</t>
  </si>
  <si>
    <t>Reprezentacija</t>
  </si>
  <si>
    <t>Članarine</t>
  </si>
  <si>
    <t>Pristojbe i naknade</t>
  </si>
  <si>
    <t>Ostali nespomenuti rashodi</t>
  </si>
  <si>
    <t>FINANCIJSKI RASHODI</t>
  </si>
  <si>
    <t>Ostali financijski rashodi</t>
  </si>
  <si>
    <t>Bankarske usluge i usluge platnog prometa</t>
  </si>
  <si>
    <t>Zatezne kamate</t>
  </si>
  <si>
    <t>UKUPNO AKTIVNOST</t>
  </si>
  <si>
    <t>Račun rashoda/izdatka</t>
  </si>
  <si>
    <t>Opći prihodi i primici GRAD PULA</t>
  </si>
  <si>
    <t>Vlastiti prihodi</t>
  </si>
  <si>
    <t>Prihodi po posebnim propisima</t>
  </si>
  <si>
    <t>Donacije</t>
  </si>
  <si>
    <t>RASHODI ZA ZAPOSLENE</t>
  </si>
  <si>
    <t>Plaće</t>
  </si>
  <si>
    <t>Plaće za redovan rad</t>
  </si>
  <si>
    <t>Ostali rashodi za zaposlene</t>
  </si>
  <si>
    <t>Doprinosi na plaće</t>
  </si>
  <si>
    <t>Doprinosi za zdravstv.osig.</t>
  </si>
  <si>
    <t>Doprinosi za obvezn.osig.u sl.nezap.</t>
  </si>
  <si>
    <t>Nakn.za prijevoz,za rad na terenu i odvojeni život</t>
  </si>
  <si>
    <t>Rashodi za materijal i energiju</t>
  </si>
  <si>
    <t>Materijal i sirovine</t>
  </si>
  <si>
    <t>Sitan inventar i auto gume</t>
  </si>
  <si>
    <t>Usluge telefona,pošte i prijevoza</t>
  </si>
  <si>
    <t>Usluge tek. i inv. održavanja</t>
  </si>
  <si>
    <t>Zdravstvene i veterinarske usluge</t>
  </si>
  <si>
    <t>Intelektualne i osobne usluge</t>
  </si>
  <si>
    <t>Opći prihodi  i primici GRAD PULA</t>
  </si>
  <si>
    <t>Doprinosi za zdravstv. osig.</t>
  </si>
  <si>
    <t>Doprinosi za ovezno osig. u slučaju nezaposl.</t>
  </si>
  <si>
    <t>Usluge tekućeg i inv. održavanja</t>
  </si>
  <si>
    <t>Usluge promiđbe i informiranja</t>
  </si>
  <si>
    <t>Naknade tr. osobama izvan radnog odnosa</t>
  </si>
  <si>
    <t>RASHODI ZA NABAVU NEFIN.IMOVINE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</si>
  <si>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</si>
  <si>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</si>
  <si>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</si>
  <si>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</si>
  <si>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</si>
  <si>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</si>
  <si>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</t>
  </si>
  <si>
    <t>Račun 
rashoda/
izdatka</t>
  </si>
  <si>
    <t>Decentralizirana sredstva škole</t>
  </si>
  <si>
    <t>UKUPNO A/Tpr./Kpr.</t>
  </si>
  <si>
    <t>Ravnatelj:</t>
  </si>
  <si>
    <t>Obrazac JLP(R)S FP-PiP 1</t>
  </si>
  <si>
    <t>Izvor prihoda i primitaka</t>
  </si>
  <si>
    <t>Pomoći</t>
  </si>
  <si>
    <t>Opći prihodi i primici - Grad Pula</t>
  </si>
  <si>
    <t xml:space="preserve">Donacije </t>
  </si>
  <si>
    <t>Prihodi od prodaje ili zamjene nefinancijjske imovine i naknade s naslova osiguranja</t>
  </si>
  <si>
    <t>Namjenski primici</t>
  </si>
  <si>
    <t xml:space="preserve">Oznaka računa iz računskog plana      </t>
  </si>
  <si>
    <r>
      <t xml:space="preserve">65264 </t>
    </r>
    <r>
      <rPr>
        <sz val="11"/>
        <rFont val="Times New Roman"/>
        <family val="1"/>
        <charset val="238"/>
      </rPr>
      <t>Sufinanciranje cijene usluge, participacije i sl.</t>
    </r>
  </si>
  <si>
    <r>
      <t xml:space="preserve">65267 </t>
    </r>
    <r>
      <rPr>
        <sz val="11"/>
        <rFont val="Times New Roman"/>
        <family val="1"/>
        <charset val="238"/>
      </rPr>
      <t>Prihodi s naslova osiguranja, ref. štete i totalne štete</t>
    </r>
  </si>
  <si>
    <r>
      <t xml:space="preserve">65269 </t>
    </r>
    <r>
      <rPr>
        <sz val="11"/>
        <rFont val="Times New Roman"/>
        <family val="1"/>
        <charset val="238"/>
      </rPr>
      <t>Ostali nespomenuti prihodi po posebnim propisima</t>
    </r>
  </si>
  <si>
    <r>
      <t>66141</t>
    </r>
    <r>
      <rPr>
        <sz val="11"/>
        <rFont val="Times New Roman"/>
        <family val="1"/>
        <charset val="238"/>
      </rPr>
      <t xml:space="preserve"> Prihodi od prodanih proizvoda</t>
    </r>
  </si>
  <si>
    <r>
      <t xml:space="preserve">66151 </t>
    </r>
    <r>
      <rPr>
        <sz val="11"/>
        <rFont val="Times New Roman"/>
        <family val="1"/>
        <charset val="238"/>
      </rPr>
      <t>Prihodi od pruženih usluga</t>
    </r>
  </si>
  <si>
    <r>
      <t xml:space="preserve">67111 </t>
    </r>
    <r>
      <rPr>
        <sz val="11"/>
        <rFont val="Times New Roman"/>
        <family val="1"/>
        <charset val="238"/>
      </rPr>
      <t>Decentralizirana sredstva škole</t>
    </r>
  </si>
  <si>
    <r>
      <t xml:space="preserve">67111 </t>
    </r>
    <r>
      <rPr>
        <sz val="11"/>
        <rFont val="Times New Roman"/>
        <family val="1"/>
        <charset val="238"/>
      </rPr>
      <t>Prihodi za fin.rashoda poslovanja - Gradski proračun</t>
    </r>
  </si>
  <si>
    <r>
      <t xml:space="preserve">72111 </t>
    </r>
    <r>
      <rPr>
        <sz val="11"/>
        <rFont val="Times New Roman"/>
        <family val="1"/>
        <charset val="238"/>
      </rPr>
      <t>Stambeni objekti za zaposlene</t>
    </r>
  </si>
  <si>
    <t>Ukupno (po izvorima)</t>
  </si>
  <si>
    <t>Sastavila:</t>
  </si>
  <si>
    <t xml:space="preserve">                                </t>
  </si>
  <si>
    <t xml:space="preserve">                                                                                                     </t>
  </si>
  <si>
    <t>Obrazac JLP(R)S FP-PiP 2</t>
  </si>
  <si>
    <t>Prihodi za posebne namjene</t>
  </si>
  <si>
    <t xml:space="preserve">Oznaka računa iz                                                    računskog plana      </t>
  </si>
  <si>
    <r>
      <t>65</t>
    </r>
    <r>
      <rPr>
        <sz val="11"/>
        <rFont val="Times New Roman"/>
        <family val="1"/>
        <charset val="238"/>
      </rPr>
      <t xml:space="preserve"> Prihodi od upravnih i administrativnih pristojbi, pristojbi po posebnim propisima i naknada</t>
    </r>
  </si>
  <si>
    <r>
      <t>66</t>
    </r>
    <r>
      <rPr>
        <sz val="11"/>
        <rFont val="Times New Roman"/>
        <family val="1"/>
        <charset val="238"/>
      </rPr>
      <t xml:space="preserve"> Prihodi od prodaje proizvoda i robe te pruženih usluga i prihodi od donacija</t>
    </r>
  </si>
  <si>
    <r>
      <t>67</t>
    </r>
    <r>
      <rPr>
        <sz val="11"/>
        <rFont val="Times New Roman"/>
        <family val="1"/>
        <charset val="238"/>
      </rPr>
      <t xml:space="preserve"> Prihodi iz proračuna</t>
    </r>
  </si>
  <si>
    <r>
      <t>72</t>
    </r>
    <r>
      <rPr>
        <sz val="11"/>
        <rFont val="Times New Roman"/>
        <family val="1"/>
        <charset val="238"/>
      </rPr>
      <t xml:space="preserve"> Prihodi od prodaje proizvedene dugotrajne imovine</t>
    </r>
  </si>
  <si>
    <t>OPĆI DIO</t>
  </si>
  <si>
    <t>PRIHODI UKUPNO</t>
  </si>
  <si>
    <t>PRIHODI POSLOVANJA</t>
  </si>
  <si>
    <t>PRIHODI OD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</si>
  <si>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</si>
  <si>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</si>
  <si>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</si>
  <si>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</si>
  <si>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</si>
  <si>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</si>
  <si>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</si>
  <si>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</si>
  <si>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</si>
  <si>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Ostali prihodi za posebne namjene</t>
  </si>
  <si>
    <t>Tekuće pomoći iz općinskog proračuna</t>
  </si>
  <si>
    <t>Tekuće pomoći iz županijskog proračuna</t>
  </si>
  <si>
    <t>Tekuće pomoći iz državnog proračuna</t>
  </si>
  <si>
    <r>
      <t xml:space="preserve">63 </t>
    </r>
    <r>
      <rPr>
        <sz val="11"/>
        <rFont val="Times New Roman"/>
        <family val="1"/>
        <charset val="238"/>
      </rPr>
      <t>Pomoći iz inozemstva i od subjekata unutar općeg proračuna</t>
    </r>
  </si>
  <si>
    <t>OPĆI PRIHODI I PRIMICI GRAD PULA - PRODUŽENI BORAVAK</t>
  </si>
  <si>
    <t>OPĆI PRIHODI I PRIMICI GRAD PULA - SOCIJALNI PROGRAM</t>
  </si>
  <si>
    <t>TEKUĆE POMOĆI IZ OPĆINSKOG PRORAČUNA</t>
  </si>
  <si>
    <t>TEKUĆE POMOĆI IZ ŽUPANIJSKOG PRORAČUNA</t>
  </si>
  <si>
    <t>TEKUĆE POMOĆI IZ DRŽAVNOG PRORAČUNA</t>
  </si>
  <si>
    <t>VLASTITI  PRIHODI - PRIHODI OD PRODAJE PROIZVODA ( ZADRUGA "SVEVID" )</t>
  </si>
  <si>
    <t>Stručno usavršavanje</t>
  </si>
  <si>
    <t>Tekuće pomoći od HZMO-a, HZZ-a i HZZO-a</t>
  </si>
  <si>
    <t>TEKUĆE POMOĆI OD HZZM-a, HZZ-a i HZZO-a</t>
  </si>
  <si>
    <r>
      <t xml:space="preserve">63414 </t>
    </r>
    <r>
      <rPr>
        <sz val="11"/>
        <rFont val="Times New Roman"/>
        <family val="1"/>
        <charset val="238"/>
      </rPr>
      <t>Tekuće pomoći od HZMO-a, HZZ-a i HZZO-a</t>
    </r>
  </si>
  <si>
    <t xml:space="preserve"> AKTIVNOST:  POMOĆ SOCIJALNO UGROŽENOJ KATEGORIJI GRAĐANA</t>
  </si>
  <si>
    <t xml:space="preserve"> AKTIVNOST:  REDOVNI PROGRAM ODGOJA I OBRAZOVANJA</t>
  </si>
  <si>
    <t>AKTIVNOST:  PRODUŽENI BORAVAK U OSNOVNIM ŠKOLAMA</t>
  </si>
  <si>
    <t>PROGRAM: 4002 OBRAZOVANJE DO STANDARDA</t>
  </si>
  <si>
    <t>GLAVNI PROGRAM: A12 OBRAZOVANJE</t>
  </si>
  <si>
    <t xml:space="preserve"> AKTIVNOST:DECENTRALIZIRANE FUNKCIJE OSNOVNOŠKOLSKOG OBRAZOVANJA</t>
  </si>
  <si>
    <t>PROGRAM: 4003 OBRAZOVANJE IZNAD STANDARDA</t>
  </si>
  <si>
    <t>GLAVNI PROGRAM: A16 SOCIJALNA SKRB</t>
  </si>
  <si>
    <t>PROGRAM: 4007 SOCIJALNA SKRB</t>
  </si>
  <si>
    <t>VLASTITI  PRIHODI - PRIHODI OD PRUŽENIH USLUGA - NAJAM DVORANE</t>
  </si>
  <si>
    <r>
      <t xml:space="preserve">63612 </t>
    </r>
    <r>
      <rPr>
        <sz val="11"/>
        <rFont val="Times New Roman"/>
        <family val="1"/>
        <charset val="238"/>
      </rPr>
      <t>Tekuće pomoći proračunskim korisnicima iz proračuna koji im nije nadležan - Državni proračun</t>
    </r>
  </si>
  <si>
    <r>
      <t xml:space="preserve">63613 </t>
    </r>
    <r>
      <rPr>
        <sz val="11"/>
        <rFont val="Times New Roman"/>
        <family val="1"/>
        <charset val="238"/>
      </rPr>
      <t>Tekuće pomoći proračunskim korisnicima iz proračuna koji im nije nadležan - Županijski proračun</t>
    </r>
  </si>
  <si>
    <r>
      <t xml:space="preserve">63613 </t>
    </r>
    <r>
      <rPr>
        <sz val="11"/>
        <rFont val="Times New Roman"/>
        <family val="1"/>
        <charset val="238"/>
      </rPr>
      <t>Tekuće pomoći proračunskim korisnicima iz proračuna koji im nije nadležan - Općinski proračun</t>
    </r>
  </si>
  <si>
    <r>
      <t xml:space="preserve">66313 </t>
    </r>
    <r>
      <rPr>
        <sz val="11"/>
        <rFont val="Times New Roman"/>
        <family val="1"/>
        <charset val="238"/>
      </rPr>
      <t>Tekuće donacije od trgovačkih društva</t>
    </r>
  </si>
  <si>
    <t>OPĆI PRIHODI I PRIMICI GRAD PULA - POMOĆNICI U NASTAVI</t>
  </si>
  <si>
    <t>Prihodi os naknada šteta s osnova osiguuranja</t>
  </si>
  <si>
    <t>Prihodi od prodaje stanova</t>
  </si>
  <si>
    <t>Prihodi od prodaje proizvoda - UDRUGA SVEVID</t>
  </si>
  <si>
    <t>Prihodi od pruženih usluga - NAJAM DVORANE</t>
  </si>
  <si>
    <t>SISTEMATSKI PREGELDI</t>
  </si>
  <si>
    <t>Prihodi od sufinanciranja cijene usluga</t>
  </si>
  <si>
    <t>Dodatna ulaganja na građevinskim objektima</t>
  </si>
  <si>
    <t>RASHODI ZA DODATNA ULAGANJA U NEFINANCIJSKOJ IMOVINI</t>
  </si>
  <si>
    <t>AKTIVNOST: ADMINISTRATIVNO, TEHNIČKO I STRUČNO OSOBLJE</t>
  </si>
  <si>
    <t>Vlastiti prihodi - najam i prodaja proizvoda</t>
  </si>
  <si>
    <t>Sveukupno po izvorima</t>
  </si>
  <si>
    <t>NAKNADE GRAĐANIMA I KUĆANSTVIMA NA TEMELJU OSIGURANJA I DRUGE NAKNADE</t>
  </si>
  <si>
    <t>Ostale naknade građanima i kućanstvima iz proračuna</t>
  </si>
  <si>
    <t>Naknade građanima i kućanstvima u naravi</t>
  </si>
  <si>
    <t>Naknade za rad predstavničkih i izvršnih tijela, povjerenstava i sl.</t>
  </si>
  <si>
    <t>Prekovremeni rad</t>
  </si>
  <si>
    <t>Troškovi sudskih postupaka</t>
  </si>
  <si>
    <t>Prihodi od naknada šteta s osnova osiguranja</t>
  </si>
  <si>
    <t>Prihodi od prodaje uredskog namještaja</t>
  </si>
  <si>
    <r>
      <t xml:space="preserve">Ostali nespomenuti rashodi- </t>
    </r>
    <r>
      <rPr>
        <b/>
        <sz val="14"/>
        <rFont val="Times New Roman"/>
        <family val="1"/>
        <charset val="238"/>
      </rPr>
      <t>višak županija</t>
    </r>
  </si>
  <si>
    <r>
      <t xml:space="preserve">72212 </t>
    </r>
    <r>
      <rPr>
        <sz val="11"/>
        <rFont val="Times New Roman"/>
        <family val="1"/>
        <charset val="238"/>
      </rPr>
      <t>Prihodi od prodaje uredskog namještaja</t>
    </r>
  </si>
  <si>
    <t>Prihodi od prodaje ili zamjene nefinancijjske imovine</t>
  </si>
  <si>
    <t>Marina Šverko, mag. oec.</t>
  </si>
  <si>
    <t>Sastavila: Marina Šverko, mag.oec.</t>
  </si>
  <si>
    <r>
      <t xml:space="preserve">63622 </t>
    </r>
    <r>
      <rPr>
        <sz val="11"/>
        <rFont val="Times New Roman"/>
        <family val="1"/>
        <charset val="238"/>
      </rPr>
      <t>Kapitalne pomoći proračunskim korisnicima iz proračuna koji im nije nadležan - Državni proračun</t>
    </r>
  </si>
  <si>
    <t>Procjena 2025.</t>
  </si>
  <si>
    <t>Posebni uvjeti rada</t>
  </si>
  <si>
    <t>Opći prihodi  i primici GRAD PULA i višak iz 2022.</t>
  </si>
  <si>
    <t>mag.prim.educ. Ana Bačić</t>
  </si>
  <si>
    <t>u eur</t>
  </si>
  <si>
    <t>2025. godina</t>
  </si>
  <si>
    <t>u eurima</t>
  </si>
  <si>
    <t>POMOĆI TEMELJEM PRIJENOSA EU SREDSTAVA - POMOĆNICI U NASTAVI</t>
  </si>
  <si>
    <t>Pomoći temeljem prijenosa EU sredstava</t>
  </si>
  <si>
    <t>Opći prihodi i primici GRAD PULA - POMOĆNIK U NASTAVI</t>
  </si>
  <si>
    <t>Ana Bačić mag.prim.educ</t>
  </si>
  <si>
    <t xml:space="preserve"> Plan 2024.</t>
  </si>
  <si>
    <t>PLAN 2024.</t>
  </si>
  <si>
    <t>KNJIGE</t>
  </si>
  <si>
    <t>POMOĆNICI U NASTAVI</t>
  </si>
  <si>
    <t>Procjena 2026.</t>
  </si>
  <si>
    <t>Uredski materijal i ostali mat. - VIŠAK 2023.</t>
  </si>
  <si>
    <t>VIŠAK 2023.</t>
  </si>
  <si>
    <t>VIŠAK IZ 2023.</t>
  </si>
  <si>
    <t>Opći prihodi primici - GRAĐANSKI ODGOJ, LIDRANO I TEČAJ ZDRAVE KUHINJE</t>
  </si>
  <si>
    <t>OPĆI PRIHODI I PRIMICI GRAD PULA - REDOVNI PROGRAM</t>
  </si>
  <si>
    <t xml:space="preserve">Ana Bačić mag.prim.educ </t>
  </si>
  <si>
    <t>Pula, 21.09.2023. godine</t>
  </si>
  <si>
    <t>PRIJEDLOG FINANCIJSKOG PLANA ZA 2024. i                                                                                                                                                PROJEKCIJA PLANA ZA  2025. i 2026. GODINU</t>
  </si>
  <si>
    <t>Prijedlog plana 
za 2024.</t>
  </si>
  <si>
    <t>Projekcija plana
za 2025.</t>
  </si>
  <si>
    <t>Projekcija plana 
za 2026.</t>
  </si>
  <si>
    <t xml:space="preserve"> Ana Bačić mag.prim.educ.</t>
  </si>
  <si>
    <t>Ukupno prihodi i primici za 2024.</t>
  </si>
  <si>
    <t>FINANCIJSKI PLAN - Procjena prihoda i primitaka za 2024.</t>
  </si>
  <si>
    <t>2024.</t>
  </si>
  <si>
    <t>FINANCIJSKI PLAN - Procjena prihoda i primitaka za 2025. i 2026. godinu</t>
  </si>
  <si>
    <t>2026. godina</t>
  </si>
  <si>
    <t>U Puli, 21.09.2023. godine</t>
  </si>
  <si>
    <r>
      <t xml:space="preserve">63811 </t>
    </r>
    <r>
      <rPr>
        <sz val="11"/>
        <rFont val="Times New Roman"/>
        <family val="1"/>
        <charset val="238"/>
      </rPr>
      <t>Tekuće pomoći iz državnog proračuna temeljem prijenosa EU sredstava - Pomoćnici u nastavi</t>
    </r>
  </si>
  <si>
    <t>Ukupno prihodi i primici za 2025. i 2026.</t>
  </si>
  <si>
    <r>
      <t xml:space="preserve">66311 </t>
    </r>
    <r>
      <rPr>
        <sz val="11"/>
        <rFont val="Times New Roman"/>
        <family val="1"/>
        <charset val="238"/>
      </rPr>
      <t>Tekuće donacije od fizičkih osoba</t>
    </r>
  </si>
  <si>
    <t>Klasa: 400-01/23-01/2</t>
  </si>
  <si>
    <t>Ur.broj: 2163-7-9-01/1-23-1</t>
  </si>
  <si>
    <t>Financijski plan za 2024. godinu</t>
  </si>
</sst>
</file>

<file path=xl/styles.xml><?xml version="1.0" encoding="utf-8"?>
<styleSheet xmlns="http://schemas.openxmlformats.org/spreadsheetml/2006/main">
  <numFmts count="1">
    <numFmt numFmtId="164" formatCode="0.00000%"/>
  </numFmts>
  <fonts count="61">
    <font>
      <sz val="10"/>
      <name val="Arial"/>
      <family val="2"/>
      <charset val="238"/>
    </font>
    <font>
      <sz val="16"/>
      <name val="Times New Roman"/>
      <family val="1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4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b/>
      <u/>
      <sz val="16"/>
      <name val="Times New Roman"/>
      <family val="1"/>
      <charset val="238"/>
    </font>
    <font>
      <b/>
      <u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6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2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b/>
      <i/>
      <u/>
      <sz val="1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10"/>
      <color indexed="8"/>
      <name val="MS Sans Serif"/>
      <family val="2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8"/>
      <name val="Arial"/>
      <family val="2"/>
      <charset val="238"/>
    </font>
    <font>
      <b/>
      <i/>
      <sz val="18"/>
      <name val="Times New Roman"/>
      <family val="1"/>
      <charset val="238"/>
    </font>
    <font>
      <sz val="20"/>
      <name val="Times New Roman"/>
      <family val="1"/>
      <charset val="238"/>
    </font>
    <font>
      <sz val="22"/>
      <name val="Times New Roman"/>
      <family val="1"/>
      <charset val="238"/>
    </font>
    <font>
      <b/>
      <i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name val="Calibri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31"/>
        <bgColor indexed="42"/>
      </patternFill>
    </fill>
    <fill>
      <patternFill patternType="solid">
        <fgColor indexed="11"/>
        <bgColor indexed="22"/>
      </patternFill>
    </fill>
    <fill>
      <patternFill patternType="solid">
        <fgColor indexed="42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5" fillId="15" borderId="0" applyNumberFormat="0" applyBorder="0" applyAlignment="0" applyProtection="0"/>
    <xf numFmtId="0" fontId="49" fillId="16" borderId="2" applyNumberFormat="0" applyAlignment="0" applyProtection="0"/>
    <xf numFmtId="0" fontId="30" fillId="17" borderId="3" applyNumberFormat="0" applyAlignment="0" applyProtection="0"/>
    <xf numFmtId="0" fontId="31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4" fillId="7" borderId="2" applyNumberFormat="0" applyAlignment="0" applyProtection="0"/>
    <xf numFmtId="0" fontId="32" fillId="0" borderId="8" applyNumberFormat="0" applyFill="0" applyAlignment="0" applyProtection="0"/>
    <xf numFmtId="0" fontId="50" fillId="7" borderId="0" applyNumberFormat="0" applyBorder="0" applyAlignment="0" applyProtection="0"/>
    <xf numFmtId="0" fontId="35" fillId="4" borderId="1" applyNumberFormat="0" applyFont="0" applyAlignment="0" applyProtection="0"/>
    <xf numFmtId="0" fontId="35" fillId="0" borderId="0"/>
    <xf numFmtId="0" fontId="24" fillId="16" borderId="7" applyNumberFormat="0" applyAlignment="0" applyProtection="0"/>
    <xf numFmtId="0" fontId="26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320">
    <xf numFmtId="0" fontId="0" fillId="0" borderId="0" xfId="0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wrapText="1"/>
    </xf>
    <xf numFmtId="0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Protection="1">
      <protection locked="0"/>
    </xf>
    <xf numFmtId="3" fontId="1" fillId="0" borderId="0" xfId="0" applyNumberFormat="1" applyFont="1" applyFill="1" applyProtection="1">
      <protection locked="0"/>
    </xf>
    <xf numFmtId="3" fontId="1" fillId="0" borderId="0" xfId="0" applyNumberFormat="1" applyFont="1" applyFill="1" applyAlignment="1" applyProtection="1">
      <alignment wrapText="1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3" fontId="4" fillId="0" borderId="0" xfId="0" applyNumberFormat="1" applyFont="1" applyFill="1"/>
    <xf numFmtId="3" fontId="1" fillId="0" borderId="0" xfId="0" applyNumberFormat="1" applyFont="1" applyFill="1" applyBorder="1"/>
    <xf numFmtId="3" fontId="9" fillId="0" borderId="0" xfId="0" applyNumberFormat="1" applyFont="1" applyFill="1" applyBorder="1" applyAlignment="1">
      <alignment horizontal="left" vertical="center" indent="2"/>
    </xf>
    <xf numFmtId="3" fontId="9" fillId="0" borderId="0" xfId="0" applyNumberFormat="1" applyFont="1" applyFill="1" applyBorder="1" applyAlignment="1">
      <alignment horizontal="right" vertical="center" indent="3"/>
    </xf>
    <xf numFmtId="3" fontId="10" fillId="0" borderId="10" xfId="0" applyNumberFormat="1" applyFont="1" applyFill="1" applyBorder="1" applyAlignment="1">
      <alignment horizontal="center" vertical="center" wrapText="1" readingOrder="1"/>
    </xf>
    <xf numFmtId="3" fontId="10" fillId="0" borderId="10" xfId="0" applyNumberFormat="1" applyFont="1" applyFill="1" applyBorder="1" applyAlignment="1">
      <alignment horizontal="center" vertical="center" wrapText="1"/>
    </xf>
    <xf numFmtId="3" fontId="1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vertical="center"/>
    </xf>
    <xf numFmtId="0" fontId="4" fillId="0" borderId="10" xfId="0" applyNumberFormat="1" applyFont="1" applyFill="1" applyBorder="1" applyAlignment="1" applyProtection="1">
      <alignment horizontal="right" vertical="center" indent="2"/>
      <protection locked="0"/>
    </xf>
    <xf numFmtId="0" fontId="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3" fontId="4" fillId="0" borderId="10" xfId="0" applyNumberFormat="1" applyFont="1" applyFill="1" applyBorder="1" applyAlignment="1" applyProtection="1">
      <alignment vertical="center"/>
      <protection locked="0"/>
    </xf>
    <xf numFmtId="3" fontId="4" fillId="0" borderId="10" xfId="0" applyNumberFormat="1" applyFont="1" applyFill="1" applyBorder="1" applyAlignment="1" applyProtection="1">
      <alignment vertical="center" wrapText="1"/>
      <protection locked="0"/>
    </xf>
    <xf numFmtId="3" fontId="1" fillId="0" borderId="10" xfId="0" applyNumberFormat="1" applyFont="1" applyFill="1" applyBorder="1" applyProtection="1">
      <protection locked="0"/>
    </xf>
    <xf numFmtId="3" fontId="7" fillId="0" borderId="0" xfId="0" applyNumberFormat="1" applyFont="1" applyFill="1"/>
    <xf numFmtId="3" fontId="4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1" fillId="0" borderId="10" xfId="0" applyNumberFormat="1" applyFont="1" applyFill="1" applyBorder="1"/>
    <xf numFmtId="0" fontId="10" fillId="0" borderId="10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0" applyNumberFormat="1" applyFont="1" applyFill="1" applyBorder="1" applyAlignment="1">
      <alignment vertical="center"/>
    </xf>
    <xf numFmtId="1" fontId="4" fillId="0" borderId="10" xfId="0" applyNumberFormat="1" applyFont="1" applyFill="1" applyBorder="1" applyAlignment="1" applyProtection="1">
      <alignment horizontal="right" vertical="center" wrapText="1" indent="2"/>
      <protection locked="0"/>
    </xf>
    <xf numFmtId="3" fontId="4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  <xf numFmtId="0" fontId="6" fillId="0" borderId="10" xfId="0" applyNumberFormat="1" applyFont="1" applyFill="1" applyBorder="1" applyAlignment="1" applyProtection="1">
      <alignment horizontal="center" vertical="center"/>
      <protection locked="0"/>
    </xf>
    <xf numFmtId="3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0" xfId="0" applyNumberFormat="1" applyFont="1" applyFill="1" applyBorder="1"/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3" fontId="4" fillId="0" borderId="10" xfId="0" applyNumberFormat="1" applyFont="1" applyFill="1" applyBorder="1" applyProtection="1">
      <protection locked="0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left" vertical="center" wrapText="1" readingOrder="1"/>
    </xf>
    <xf numFmtId="3" fontId="7" fillId="0" borderId="0" xfId="0" applyNumberFormat="1" applyFont="1" applyFill="1" applyAlignment="1">
      <alignment horizontal="left" wrapText="1"/>
    </xf>
    <xf numFmtId="1" fontId="7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3" fontId="7" fillId="0" borderId="0" xfId="0" applyNumberFormat="1" applyFont="1" applyFill="1" applyAlignment="1">
      <alignment horizontal="left"/>
    </xf>
    <xf numFmtId="0" fontId="0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6" fillId="0" borderId="0" xfId="0" applyFont="1"/>
    <xf numFmtId="0" fontId="15" fillId="18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 indent="1"/>
    </xf>
    <xf numFmtId="4" fontId="18" fillId="0" borderId="10" xfId="0" applyNumberFormat="1" applyFont="1" applyFill="1" applyBorder="1" applyAlignment="1">
      <alignment horizontal="right" vertical="center" indent="1"/>
    </xf>
    <xf numFmtId="0" fontId="17" fillId="0" borderId="10" xfId="0" applyFont="1" applyFill="1" applyBorder="1" applyAlignment="1">
      <alignment horizontal="left" vertical="center" indent="1"/>
    </xf>
    <xf numFmtId="0" fontId="16" fillId="0" borderId="0" xfId="0" applyFont="1" applyFill="1"/>
    <xf numFmtId="0" fontId="15" fillId="0" borderId="10" xfId="0" applyFont="1" applyFill="1" applyBorder="1" applyAlignment="1">
      <alignment horizontal="left" vertical="center" indent="1"/>
    </xf>
    <xf numFmtId="0" fontId="15" fillId="0" borderId="0" xfId="0" applyFont="1" applyFill="1" applyBorder="1" applyAlignment="1">
      <alignment horizontal="left" vertical="center" indent="1"/>
    </xf>
    <xf numFmtId="3" fontId="20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right"/>
    </xf>
    <xf numFmtId="4" fontId="18" fillId="0" borderId="10" xfId="0" applyNumberFormat="1" applyFont="1" applyBorder="1" applyAlignment="1">
      <alignment horizontal="right" vertical="center" indent="1"/>
    </xf>
    <xf numFmtId="0" fontId="37" fillId="0" borderId="0" xfId="38" applyNumberFormat="1" applyFont="1" applyFill="1" applyBorder="1" applyAlignment="1" applyProtection="1"/>
    <xf numFmtId="0" fontId="36" fillId="0" borderId="0" xfId="38" applyNumberFormat="1" applyFont="1" applyFill="1" applyBorder="1" applyAlignment="1" applyProtection="1"/>
    <xf numFmtId="0" fontId="41" fillId="0" borderId="0" xfId="38" applyNumberFormat="1" applyFont="1" applyFill="1" applyBorder="1" applyAlignment="1" applyProtection="1">
      <alignment horizontal="left" wrapText="1"/>
    </xf>
    <xf numFmtId="0" fontId="42" fillId="0" borderId="0" xfId="38" applyNumberFormat="1" applyFont="1" applyFill="1" applyBorder="1" applyAlignment="1" applyProtection="1">
      <alignment wrapText="1"/>
    </xf>
    <xf numFmtId="0" fontId="43" fillId="0" borderId="11" xfId="38" quotePrefix="1" applyFont="1" applyBorder="1" applyAlignment="1">
      <alignment horizontal="left" wrapText="1"/>
    </xf>
    <xf numFmtId="0" fontId="43" fillId="0" borderId="12" xfId="38" quotePrefix="1" applyFont="1" applyBorder="1" applyAlignment="1">
      <alignment horizontal="left" wrapText="1"/>
    </xf>
    <xf numFmtId="0" fontId="43" fillId="0" borderId="12" xfId="38" quotePrefix="1" applyFont="1" applyBorder="1" applyAlignment="1">
      <alignment horizontal="center" wrapText="1"/>
    </xf>
    <xf numFmtId="0" fontId="44" fillId="0" borderId="12" xfId="38" quotePrefix="1" applyNumberFormat="1" applyFont="1" applyFill="1" applyBorder="1" applyAlignment="1" applyProtection="1">
      <alignment horizontal="left"/>
    </xf>
    <xf numFmtId="0" fontId="39" fillId="0" borderId="13" xfId="38" applyNumberFormat="1" applyFont="1" applyFill="1" applyBorder="1" applyAlignment="1" applyProtection="1">
      <alignment horizontal="center" wrapText="1"/>
    </xf>
    <xf numFmtId="0" fontId="39" fillId="0" borderId="13" xfId="38" applyNumberFormat="1" applyFont="1" applyFill="1" applyBorder="1" applyAlignment="1" applyProtection="1">
      <alignment horizontal="center" vertical="center" wrapText="1"/>
    </xf>
    <xf numFmtId="0" fontId="45" fillId="0" borderId="14" xfId="38" applyFont="1" applyBorder="1" applyAlignment="1">
      <alignment horizontal="center" vertical="center" wrapText="1"/>
    </xf>
    <xf numFmtId="0" fontId="47" fillId="0" borderId="12" xfId="38" applyNumberFormat="1" applyFont="1" applyFill="1" applyBorder="1" applyAlignment="1" applyProtection="1">
      <alignment horizontal="left" vertical="center" indent="1"/>
    </xf>
    <xf numFmtId="4" fontId="11" fillId="0" borderId="13" xfId="38" applyNumberFormat="1" applyFont="1" applyFill="1" applyBorder="1" applyAlignment="1" applyProtection="1">
      <alignment horizontal="right" vertical="center" wrapText="1" indent="1"/>
    </xf>
    <xf numFmtId="0" fontId="45" fillId="0" borderId="0" xfId="38" applyFont="1" applyBorder="1" applyAlignment="1">
      <alignment horizontal="left" vertical="center" wrapText="1" indent="1"/>
    </xf>
    <xf numFmtId="0" fontId="37" fillId="0" borderId="0" xfId="38" applyNumberFormat="1" applyFont="1" applyFill="1" applyBorder="1" applyAlignment="1" applyProtection="1">
      <alignment horizontal="left" vertical="center" indent="1"/>
    </xf>
    <xf numFmtId="4" fontId="11" fillId="0" borderId="13" xfId="38" applyNumberFormat="1" applyFont="1" applyFill="1" applyBorder="1" applyAlignment="1">
      <alignment horizontal="right" vertical="center" indent="1"/>
    </xf>
    <xf numFmtId="0" fontId="10" fillId="0" borderId="11" xfId="38" applyFont="1" applyBorder="1" applyAlignment="1">
      <alignment horizontal="left" vertical="center" indent="1"/>
    </xf>
    <xf numFmtId="4" fontId="36" fillId="0" borderId="13" xfId="38" applyNumberFormat="1" applyFont="1" applyFill="1" applyBorder="1" applyAlignment="1" applyProtection="1">
      <alignment horizontal="right" vertical="center" wrapText="1" indent="1"/>
    </xf>
    <xf numFmtId="4" fontId="43" fillId="0" borderId="13" xfId="38" applyNumberFormat="1" applyFont="1" applyFill="1" applyBorder="1" applyAlignment="1" applyProtection="1">
      <alignment horizontal="right" vertical="center" wrapText="1" indent="1"/>
    </xf>
    <xf numFmtId="0" fontId="43" fillId="0" borderId="12" xfId="38" quotePrefix="1" applyNumberFormat="1" applyFont="1" applyFill="1" applyBorder="1" applyAlignment="1" applyProtection="1">
      <alignment horizontal="left"/>
    </xf>
    <xf numFmtId="4" fontId="43" fillId="0" borderId="11" xfId="38" applyNumberFormat="1" applyFont="1" applyFill="1" applyBorder="1" applyAlignment="1">
      <alignment horizontal="right" vertical="center" indent="1"/>
    </xf>
    <xf numFmtId="0" fontId="42" fillId="0" borderId="0" xfId="38" applyNumberFormat="1" applyFont="1" applyFill="1" applyBorder="1" applyAlignment="1" applyProtection="1"/>
    <xf numFmtId="0" fontId="43" fillId="0" borderId="11" xfId="38" quotePrefix="1" applyFont="1" applyBorder="1" applyAlignment="1">
      <alignment horizontal="left" vertical="center" wrapText="1" indent="1"/>
    </xf>
    <xf numFmtId="0" fontId="43" fillId="0" borderId="12" xfId="38" quotePrefix="1" applyFont="1" applyBorder="1" applyAlignment="1">
      <alignment horizontal="left" vertical="center" wrapText="1" indent="1"/>
    </xf>
    <xf numFmtId="0" fontId="43" fillId="0" borderId="12" xfId="38" quotePrefix="1" applyNumberFormat="1" applyFont="1" applyFill="1" applyBorder="1" applyAlignment="1" applyProtection="1">
      <alignment horizontal="left" vertical="center" indent="1"/>
    </xf>
    <xf numFmtId="4" fontId="36" fillId="0" borderId="13" xfId="38" applyNumberFormat="1" applyFont="1" applyFill="1" applyBorder="1" applyAlignment="1">
      <alignment horizontal="right" vertical="center" indent="1"/>
    </xf>
    <xf numFmtId="0" fontId="43" fillId="0" borderId="12" xfId="38" quotePrefix="1" applyFont="1" applyBorder="1" applyAlignment="1">
      <alignment horizontal="left" vertical="center" indent="1"/>
    </xf>
    <xf numFmtId="0" fontId="43" fillId="0" borderId="12" xfId="38" applyNumberFormat="1" applyFont="1" applyFill="1" applyBorder="1" applyAlignment="1" applyProtection="1">
      <alignment horizontal="left" vertical="center" wrapText="1" indent="1"/>
    </xf>
    <xf numFmtId="0" fontId="36" fillId="0" borderId="12" xfId="38" applyNumberFormat="1" applyFont="1" applyFill="1" applyBorder="1" applyAlignment="1" applyProtection="1">
      <alignment horizontal="left" vertical="center" wrapText="1" indent="1"/>
    </xf>
    <xf numFmtId="4" fontId="42" fillId="0" borderId="13" xfId="38" applyNumberFormat="1" applyFont="1" applyFill="1" applyBorder="1" applyAlignment="1" applyProtection="1">
      <alignment horizontal="right" vertical="center" indent="1"/>
    </xf>
    <xf numFmtId="4" fontId="43" fillId="0" borderId="13" xfId="38" applyNumberFormat="1" applyFont="1" applyFill="1" applyBorder="1" applyAlignment="1">
      <alignment horizontal="right" vertical="center" indent="1"/>
    </xf>
    <xf numFmtId="0" fontId="10" fillId="0" borderId="0" xfId="38" quotePrefix="1" applyNumberFormat="1" applyFont="1" applyFill="1" applyBorder="1" applyAlignment="1" applyProtection="1">
      <alignment horizontal="left" vertical="center" wrapText="1" indent="1"/>
    </xf>
    <xf numFmtId="0" fontId="46" fillId="0" borderId="0" xfId="38" applyNumberFormat="1" applyFont="1" applyFill="1" applyBorder="1" applyAlignment="1" applyProtection="1">
      <alignment horizontal="left" vertical="center" wrapText="1" indent="1"/>
    </xf>
    <xf numFmtId="4" fontId="43" fillId="0" borderId="0" xfId="38" applyNumberFormat="1" applyFont="1" applyFill="1" applyBorder="1" applyAlignment="1">
      <alignment horizontal="right" vertical="center" indent="1"/>
    </xf>
    <xf numFmtId="0" fontId="37" fillId="0" borderId="0" xfId="38" applyNumberFormat="1" applyFont="1" applyFill="1" applyBorder="1" applyAlignment="1" applyProtection="1">
      <alignment horizontal="center"/>
    </xf>
    <xf numFmtId="3" fontId="10" fillId="0" borderId="13" xfId="0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6" fillId="19" borderId="10" xfId="0" applyNumberFormat="1" applyFont="1" applyFill="1" applyBorder="1" applyAlignment="1">
      <alignment horizontal="right" vertical="center" indent="2"/>
    </xf>
    <xf numFmtId="0" fontId="6" fillId="19" borderId="10" xfId="0" applyNumberFormat="1" applyFont="1" applyFill="1" applyBorder="1" applyAlignment="1">
      <alignment horizontal="left" vertical="center" wrapText="1" indent="1"/>
    </xf>
    <xf numFmtId="3" fontId="6" fillId="19" borderId="10" xfId="0" applyNumberFormat="1" applyFont="1" applyFill="1" applyBorder="1" applyAlignment="1">
      <alignment vertical="center"/>
    </xf>
    <xf numFmtId="0" fontId="6" fillId="19" borderId="10" xfId="0" applyNumberFormat="1" applyFont="1" applyFill="1" applyBorder="1" applyAlignment="1" applyProtection="1">
      <alignment horizontal="right" vertical="center" indent="2"/>
    </xf>
    <xf numFmtId="0" fontId="6" fillId="19" borderId="10" xfId="0" applyNumberFormat="1" applyFont="1" applyFill="1" applyBorder="1" applyAlignment="1" applyProtection="1">
      <alignment horizontal="left" vertical="center" wrapText="1" indent="1"/>
    </xf>
    <xf numFmtId="3" fontId="6" fillId="19" borderId="10" xfId="0" applyNumberFormat="1" applyFont="1" applyFill="1" applyBorder="1" applyAlignment="1" applyProtection="1">
      <alignment vertical="center"/>
    </xf>
    <xf numFmtId="3" fontId="6" fillId="19" borderId="10" xfId="0" applyNumberFormat="1" applyFont="1" applyFill="1" applyBorder="1" applyAlignment="1" applyProtection="1">
      <alignment vertical="center" wrapText="1"/>
    </xf>
    <xf numFmtId="3" fontId="6" fillId="19" borderId="10" xfId="0" applyNumberFormat="1" applyFont="1" applyFill="1" applyBorder="1" applyAlignment="1">
      <alignment horizontal="right" vertical="center"/>
    </xf>
    <xf numFmtId="3" fontId="6" fillId="19" borderId="10" xfId="0" applyNumberFormat="1" applyFont="1" applyFill="1" applyBorder="1" applyAlignment="1">
      <alignment horizontal="right" vertical="center" wrapText="1"/>
    </xf>
    <xf numFmtId="0" fontId="6" fillId="19" borderId="10" xfId="0" applyNumberFormat="1" applyFont="1" applyFill="1" applyBorder="1" applyAlignment="1">
      <alignment horizontal="left" vertical="center"/>
    </xf>
    <xf numFmtId="0" fontId="4" fillId="19" borderId="10" xfId="0" applyNumberFormat="1" applyFont="1" applyFill="1" applyBorder="1" applyAlignment="1">
      <alignment horizontal="right" vertical="center" indent="2"/>
    </xf>
    <xf numFmtId="0" fontId="6" fillId="19" borderId="10" xfId="0" applyNumberFormat="1" applyFont="1" applyFill="1" applyBorder="1" applyAlignment="1">
      <alignment horizontal="left" vertical="center" indent="1"/>
    </xf>
    <xf numFmtId="0" fontId="6" fillId="20" borderId="10" xfId="0" applyNumberFormat="1" applyFont="1" applyFill="1" applyBorder="1" applyAlignment="1">
      <alignment horizontal="right" vertical="center" indent="2"/>
    </xf>
    <xf numFmtId="0" fontId="6" fillId="20" borderId="10" xfId="0" applyNumberFormat="1" applyFont="1" applyFill="1" applyBorder="1" applyAlignment="1">
      <alignment horizontal="left" vertical="center" wrapText="1" indent="1"/>
    </xf>
    <xf numFmtId="3" fontId="6" fillId="20" borderId="10" xfId="0" applyNumberFormat="1" applyFont="1" applyFill="1" applyBorder="1" applyAlignment="1">
      <alignment vertical="center"/>
    </xf>
    <xf numFmtId="3" fontId="6" fillId="20" borderId="10" xfId="0" applyNumberFormat="1" applyFont="1" applyFill="1" applyBorder="1" applyAlignment="1">
      <alignment vertical="center" wrapText="1"/>
    </xf>
    <xf numFmtId="0" fontId="6" fillId="21" borderId="10" xfId="0" applyNumberFormat="1" applyFont="1" applyFill="1" applyBorder="1" applyAlignment="1" applyProtection="1">
      <alignment horizontal="right" vertical="center" indent="2"/>
    </xf>
    <xf numFmtId="0" fontId="6" fillId="21" borderId="10" xfId="0" applyNumberFormat="1" applyFont="1" applyFill="1" applyBorder="1" applyAlignment="1" applyProtection="1">
      <alignment horizontal="left" vertical="center" wrapText="1" indent="1"/>
    </xf>
    <xf numFmtId="3" fontId="6" fillId="21" borderId="10" xfId="0" applyNumberFormat="1" applyFont="1" applyFill="1" applyBorder="1" applyAlignment="1" applyProtection="1">
      <alignment vertical="center"/>
    </xf>
    <xf numFmtId="3" fontId="6" fillId="21" borderId="10" xfId="0" applyNumberFormat="1" applyFont="1" applyFill="1" applyBorder="1" applyAlignment="1" applyProtection="1">
      <alignment vertical="center" wrapText="1"/>
    </xf>
    <xf numFmtId="3" fontId="7" fillId="21" borderId="10" xfId="0" applyNumberFormat="1" applyFont="1" applyFill="1" applyBorder="1" applyProtection="1"/>
    <xf numFmtId="3" fontId="6" fillId="20" borderId="10" xfId="0" applyNumberFormat="1" applyFont="1" applyFill="1" applyBorder="1" applyAlignment="1" applyProtection="1">
      <alignment vertical="center"/>
      <protection locked="0"/>
    </xf>
    <xf numFmtId="3" fontId="6" fillId="20" borderId="10" xfId="0" applyNumberFormat="1" applyFont="1" applyFill="1" applyBorder="1" applyAlignment="1" applyProtection="1">
      <alignment vertical="center" wrapText="1"/>
      <protection locked="0"/>
    </xf>
    <xf numFmtId="3" fontId="6" fillId="20" borderId="10" xfId="0" applyNumberFormat="1" applyFont="1" applyFill="1" applyBorder="1" applyAlignment="1">
      <alignment horizontal="right" vertical="center"/>
    </xf>
    <xf numFmtId="3" fontId="6" fillId="20" borderId="10" xfId="0" applyNumberFormat="1" applyFont="1" applyFill="1" applyBorder="1" applyAlignment="1" applyProtection="1">
      <alignment horizontal="right" vertical="center"/>
      <protection locked="0"/>
    </xf>
    <xf numFmtId="3" fontId="6" fillId="20" borderId="10" xfId="0" applyNumberFormat="1" applyFont="1" applyFill="1" applyBorder="1" applyAlignment="1">
      <alignment horizontal="right" vertical="center" wrapText="1" indent="2"/>
    </xf>
    <xf numFmtId="3" fontId="6" fillId="20" borderId="10" xfId="0" applyNumberFormat="1" applyFont="1" applyFill="1" applyBorder="1" applyAlignment="1">
      <alignment horizontal="left" vertical="center" wrapText="1" indent="1"/>
    </xf>
    <xf numFmtId="3" fontId="6" fillId="20" borderId="10" xfId="0" applyNumberFormat="1" applyFont="1" applyFill="1" applyBorder="1" applyAlignment="1">
      <alignment horizontal="right" vertical="center" wrapText="1"/>
    </xf>
    <xf numFmtId="0" fontId="6" fillId="20" borderId="10" xfId="0" applyNumberFormat="1" applyFont="1" applyFill="1" applyBorder="1" applyAlignment="1">
      <alignment horizontal="left" vertical="center" wrapText="1"/>
    </xf>
    <xf numFmtId="3" fontId="4" fillId="0" borderId="10" xfId="0" applyNumberFormat="1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 wrapText="1"/>
    </xf>
    <xf numFmtId="0" fontId="4" fillId="0" borderId="10" xfId="0" applyNumberFormat="1" applyFont="1" applyFill="1" applyBorder="1" applyAlignment="1">
      <alignment horizontal="right" vertical="center" indent="2"/>
    </xf>
    <xf numFmtId="0" fontId="4" fillId="0" borderId="10" xfId="0" applyNumberFormat="1" applyFont="1" applyFill="1" applyBorder="1" applyAlignment="1">
      <alignment horizontal="left" vertical="center" wrapText="1" indent="1"/>
    </xf>
    <xf numFmtId="3" fontId="4" fillId="0" borderId="10" xfId="0" applyNumberFormat="1" applyFont="1" applyFill="1" applyBorder="1" applyAlignment="1">
      <alignment horizontal="right" vertical="center" wrapText="1"/>
    </xf>
    <xf numFmtId="3" fontId="54" fillId="0" borderId="0" xfId="0" applyNumberFormat="1" applyFont="1" applyFill="1" applyAlignment="1">
      <alignment horizontal="left" vertical="center" indent="3"/>
    </xf>
    <xf numFmtId="3" fontId="53" fillId="0" borderId="0" xfId="0" applyNumberFormat="1" applyFont="1" applyFill="1"/>
    <xf numFmtId="3" fontId="10" fillId="0" borderId="15" xfId="0" applyNumberFormat="1" applyFont="1" applyFill="1" applyBorder="1" applyAlignment="1">
      <alignment horizontal="center" vertical="center" wrapText="1" readingOrder="1"/>
    </xf>
    <xf numFmtId="3" fontId="10" fillId="0" borderId="15" xfId="0" quotePrefix="1" applyNumberFormat="1" applyFont="1" applyFill="1" applyBorder="1" applyAlignment="1">
      <alignment horizontal="center" vertical="center" wrapText="1" readingOrder="1"/>
    </xf>
    <xf numFmtId="3" fontId="11" fillId="0" borderId="15" xfId="0" applyNumberFormat="1" applyFont="1" applyFill="1" applyBorder="1" applyAlignment="1">
      <alignment wrapText="1"/>
    </xf>
    <xf numFmtId="3" fontId="11" fillId="0" borderId="16" xfId="0" applyNumberFormat="1" applyFont="1" applyFill="1" applyBorder="1" applyAlignment="1">
      <alignment wrapText="1"/>
    </xf>
    <xf numFmtId="3" fontId="10" fillId="0" borderId="15" xfId="0" quotePrefix="1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5" fillId="0" borderId="17" xfId="0" applyFont="1" applyFill="1" applyBorder="1" applyAlignment="1">
      <alignment horizontal="center" vertical="center" wrapText="1"/>
    </xf>
    <xf numFmtId="4" fontId="18" fillId="0" borderId="18" xfId="0" applyNumberFormat="1" applyFont="1" applyFill="1" applyBorder="1" applyAlignment="1">
      <alignment horizontal="right" vertical="center" indent="1"/>
    </xf>
    <xf numFmtId="4" fontId="18" fillId="0" borderId="17" xfId="0" applyNumberFormat="1" applyFont="1" applyFill="1" applyBorder="1" applyAlignment="1">
      <alignment horizontal="right" vertical="center" indent="1"/>
    </xf>
    <xf numFmtId="4" fontId="18" fillId="0" borderId="18" xfId="0" applyNumberFormat="1" applyFont="1" applyBorder="1" applyAlignment="1">
      <alignment horizontal="right" vertical="center" indent="1"/>
    </xf>
    <xf numFmtId="4" fontId="18" fillId="0" borderId="17" xfId="0" applyNumberFormat="1" applyFont="1" applyBorder="1" applyAlignment="1">
      <alignment horizontal="right" vertical="center" indent="1"/>
    </xf>
    <xf numFmtId="0" fontId="15" fillId="18" borderId="19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left" vertical="center" wrapText="1" indent="1"/>
    </xf>
    <xf numFmtId="0" fontId="15" fillId="0" borderId="19" xfId="0" applyFont="1" applyBorder="1" applyAlignment="1">
      <alignment horizontal="left" vertical="center" indent="1"/>
    </xf>
    <xf numFmtId="0" fontId="15" fillId="0" borderId="20" xfId="0" applyFont="1" applyBorder="1" applyAlignment="1">
      <alignment horizontal="left" vertical="center" indent="1"/>
    </xf>
    <xf numFmtId="1" fontId="11" fillId="0" borderId="0" xfId="0" applyNumberFormat="1" applyFont="1" applyFill="1" applyBorder="1" applyAlignment="1" applyProtection="1">
      <alignment horizontal="left"/>
      <protection locked="0"/>
    </xf>
    <xf numFmtId="3" fontId="56" fillId="0" borderId="0" xfId="0" applyNumberFormat="1" applyFont="1" applyFill="1" applyBorder="1" applyAlignment="1" applyProtection="1">
      <alignment horizontal="right"/>
      <protection locked="0"/>
    </xf>
    <xf numFmtId="3" fontId="11" fillId="0" borderId="0" xfId="0" applyNumberFormat="1" applyFont="1" applyFill="1" applyBorder="1" applyAlignment="1" applyProtection="1">
      <alignment horizontal="right" wrapText="1"/>
      <protection locked="0"/>
    </xf>
    <xf numFmtId="3" fontId="56" fillId="0" borderId="0" xfId="0" applyNumberFormat="1" applyFont="1" applyFill="1" applyBorder="1" applyProtection="1">
      <protection locked="0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Fill="1" applyBorder="1" applyAlignment="1" applyProtection="1">
      <alignment horizontal="right"/>
      <protection locked="0"/>
    </xf>
    <xf numFmtId="3" fontId="11" fillId="0" borderId="0" xfId="0" applyNumberFormat="1" applyFont="1" applyFill="1" applyBorder="1" applyAlignment="1" applyProtection="1">
      <alignment wrapText="1"/>
      <protection locked="0"/>
    </xf>
    <xf numFmtId="0" fontId="11" fillId="0" borderId="0" xfId="0" applyFont="1" applyBorder="1" applyAlignment="1">
      <alignment vertical="center"/>
    </xf>
    <xf numFmtId="3" fontId="1" fillId="0" borderId="0" xfId="0" applyNumberFormat="1" applyFont="1" applyFill="1" applyAlignment="1">
      <alignment horizontal="left"/>
    </xf>
    <xf numFmtId="3" fontId="4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3" fontId="4" fillId="0" borderId="13" xfId="0" applyNumberFormat="1" applyFont="1" applyFill="1" applyBorder="1"/>
    <xf numFmtId="3" fontId="10" fillId="0" borderId="0" xfId="0" applyNumberFormat="1" applyFont="1" applyFill="1" applyBorder="1" applyAlignment="1">
      <alignment horizontal="center" vertical="center" wrapText="1" readingOrder="1"/>
    </xf>
    <xf numFmtId="3" fontId="57" fillId="0" borderId="15" xfId="0" applyNumberFormat="1" applyFont="1" applyFill="1" applyBorder="1" applyAlignment="1">
      <alignment horizontal="center" vertical="center" wrapText="1" shrinkToFit="1" readingOrder="1"/>
    </xf>
    <xf numFmtId="3" fontId="4" fillId="0" borderId="13" xfId="0" applyNumberFormat="1" applyFont="1" applyFill="1" applyBorder="1" applyAlignment="1"/>
    <xf numFmtId="3" fontId="6" fillId="19" borderId="15" xfId="0" applyNumberFormat="1" applyFont="1" applyFill="1" applyBorder="1" applyAlignment="1">
      <alignment horizontal="left" vertical="center"/>
    </xf>
    <xf numFmtId="3" fontId="6" fillId="19" borderId="15" xfId="0" applyNumberFormat="1" applyFont="1" applyFill="1" applyBorder="1" applyAlignment="1">
      <alignment vertical="center"/>
    </xf>
    <xf numFmtId="0" fontId="4" fillId="19" borderId="21" xfId="0" applyNumberFormat="1" applyFont="1" applyFill="1" applyBorder="1" applyAlignment="1">
      <alignment horizontal="right" vertical="center" indent="2"/>
    </xf>
    <xf numFmtId="0" fontId="6" fillId="19" borderId="21" xfId="0" applyNumberFormat="1" applyFont="1" applyFill="1" applyBorder="1" applyAlignment="1">
      <alignment horizontal="left" vertical="center"/>
    </xf>
    <xf numFmtId="3" fontId="6" fillId="19" borderId="2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right" vertical="center" indent="2"/>
      <protection locked="0"/>
    </xf>
    <xf numFmtId="3" fontId="4" fillId="0" borderId="22" xfId="0" applyNumberFormat="1" applyFont="1" applyFill="1" applyBorder="1" applyProtection="1">
      <protection locked="0"/>
    </xf>
    <xf numFmtId="0" fontId="4" fillId="0" borderId="23" xfId="0" applyNumberFormat="1" applyFont="1" applyFill="1" applyBorder="1" applyAlignment="1">
      <alignment horizontal="right" vertical="center" indent="2"/>
    </xf>
    <xf numFmtId="0" fontId="6" fillId="0" borderId="23" xfId="0" applyNumberFormat="1" applyFont="1" applyFill="1" applyBorder="1" applyAlignment="1">
      <alignment horizontal="left" vertical="center"/>
    </xf>
    <xf numFmtId="3" fontId="6" fillId="0" borderId="23" xfId="0" applyNumberFormat="1" applyFont="1" applyFill="1" applyBorder="1" applyAlignment="1">
      <alignment vertical="center"/>
    </xf>
    <xf numFmtId="3" fontId="6" fillId="19" borderId="24" xfId="0" applyNumberFormat="1" applyFont="1" applyFill="1" applyBorder="1" applyAlignment="1">
      <alignment vertical="center"/>
    </xf>
    <xf numFmtId="3" fontId="1" fillId="0" borderId="25" xfId="0" applyNumberFormat="1" applyFont="1" applyFill="1" applyBorder="1"/>
    <xf numFmtId="3" fontId="6" fillId="0" borderId="0" xfId="0" applyNumberFormat="1" applyFont="1" applyFill="1" applyBorder="1" applyAlignment="1">
      <alignment vertical="center"/>
    </xf>
    <xf numFmtId="3" fontId="10" fillId="0" borderId="26" xfId="0" applyNumberFormat="1" applyFont="1" applyFill="1" applyBorder="1" applyAlignment="1">
      <alignment horizontal="center" vertical="center" wrapText="1"/>
    </xf>
    <xf numFmtId="3" fontId="6" fillId="0" borderId="27" xfId="0" applyNumberFormat="1" applyFont="1" applyFill="1" applyBorder="1" applyAlignment="1">
      <alignment horizontal="right" vertical="center" indent="2"/>
    </xf>
    <xf numFmtId="0" fontId="4" fillId="0" borderId="0" xfId="0" applyNumberFormat="1" applyFont="1" applyFill="1" applyBorder="1" applyAlignment="1">
      <alignment horizontal="right" vertical="center" indent="2"/>
    </xf>
    <xf numFmtId="0" fontId="6" fillId="0" borderId="0" xfId="0" applyNumberFormat="1" applyFont="1" applyFill="1" applyBorder="1" applyAlignment="1">
      <alignment horizontal="left" vertical="center"/>
    </xf>
    <xf numFmtId="3" fontId="4" fillId="0" borderId="28" xfId="0" applyNumberFormat="1" applyFont="1" applyFill="1" applyBorder="1" applyAlignment="1" applyProtection="1">
      <alignment vertical="center"/>
      <protection locked="0"/>
    </xf>
    <xf numFmtId="3" fontId="4" fillId="0" borderId="26" xfId="0" applyNumberFormat="1" applyFont="1" applyFill="1" applyBorder="1" applyAlignment="1" applyProtection="1">
      <alignment horizontal="right" vertical="center"/>
      <protection locked="0"/>
    </xf>
    <xf numFmtId="3" fontId="6" fillId="20" borderId="15" xfId="0" applyNumberFormat="1" applyFont="1" applyFill="1" applyBorder="1" applyAlignment="1">
      <alignment vertical="center"/>
    </xf>
    <xf numFmtId="0" fontId="58" fillId="0" borderId="22" xfId="0" applyNumberFormat="1" applyFont="1" applyFill="1" applyBorder="1" applyAlignment="1" applyProtection="1">
      <alignment horizontal="center" vertical="center"/>
      <protection locked="0"/>
    </xf>
    <xf numFmtId="3" fontId="6" fillId="0" borderId="13" xfId="0" applyNumberFormat="1" applyFont="1" applyFill="1" applyBorder="1" applyAlignment="1" applyProtection="1">
      <alignment horizontal="center" vertical="center"/>
      <protection locked="0"/>
    </xf>
    <xf numFmtId="4" fontId="4" fillId="0" borderId="10" xfId="0" applyNumberFormat="1" applyFont="1" applyFill="1" applyBorder="1" applyAlignment="1" applyProtection="1">
      <alignment vertical="center"/>
      <protection locked="0"/>
    </xf>
    <xf numFmtId="4" fontId="4" fillId="0" borderId="10" xfId="0" applyNumberFormat="1" applyFont="1" applyFill="1" applyBorder="1" applyAlignment="1" applyProtection="1">
      <alignment horizontal="right" vertical="center"/>
      <protection locked="0"/>
    </xf>
    <xf numFmtId="4" fontId="1" fillId="0" borderId="10" xfId="0" applyNumberFormat="1" applyFont="1" applyFill="1" applyBorder="1" applyProtection="1">
      <protection locked="0"/>
    </xf>
    <xf numFmtId="4" fontId="59" fillId="23" borderId="10" xfId="0" applyNumberFormat="1" applyFont="1" applyFill="1" applyBorder="1" applyAlignment="1" applyProtection="1">
      <alignment horizontal="right" vertical="center" wrapText="1"/>
      <protection locked="0"/>
    </xf>
    <xf numFmtId="4" fontId="18" fillId="0" borderId="18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left"/>
      <protection locked="0"/>
    </xf>
    <xf numFmtId="3" fontId="4" fillId="0" borderId="10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3" fontId="18" fillId="0" borderId="10" xfId="0" applyNumberFormat="1" applyFont="1" applyFill="1" applyBorder="1" applyAlignment="1">
      <alignment horizontal="right" vertical="center" indent="1"/>
    </xf>
    <xf numFmtId="3" fontId="18" fillId="0" borderId="10" xfId="0" applyNumberFormat="1" applyFont="1" applyFill="1" applyBorder="1" applyAlignment="1">
      <alignment horizontal="right" vertical="center" wrapText="1" indent="1"/>
    </xf>
    <xf numFmtId="3" fontId="19" fillId="0" borderId="10" xfId="0" applyNumberFormat="1" applyFont="1" applyFill="1" applyBorder="1" applyAlignment="1">
      <alignment horizontal="right" vertical="center" indent="1"/>
    </xf>
    <xf numFmtId="3" fontId="17" fillId="0" borderId="10" xfId="0" applyNumberFormat="1" applyFont="1" applyFill="1" applyBorder="1" applyAlignment="1">
      <alignment horizontal="right" vertical="center" indent="1"/>
    </xf>
    <xf numFmtId="3" fontId="42" fillId="0" borderId="13" xfId="0" applyNumberFormat="1" applyFont="1" applyFill="1" applyBorder="1" applyAlignment="1" applyProtection="1">
      <alignment vertical="center"/>
    </xf>
    <xf numFmtId="3" fontId="10" fillId="0" borderId="13" xfId="0" applyNumberFormat="1" applyFont="1" applyFill="1" applyBorder="1" applyAlignment="1">
      <alignment horizontal="center" vertical="center" wrapText="1" readingOrder="1"/>
    </xf>
    <xf numFmtId="3" fontId="7" fillId="0" borderId="10" xfId="0" applyNumberFormat="1" applyFont="1" applyFill="1" applyBorder="1" applyAlignment="1">
      <alignment horizontal="left" vertical="center" indent="2"/>
    </xf>
    <xf numFmtId="3" fontId="8" fillId="0" borderId="10" xfId="0" applyNumberFormat="1" applyFont="1" applyFill="1" applyBorder="1" applyAlignment="1">
      <alignment horizontal="left" vertical="center" indent="2"/>
    </xf>
    <xf numFmtId="3" fontId="7" fillId="0" borderId="10" xfId="0" applyNumberFormat="1" applyFont="1" applyFill="1" applyBorder="1" applyAlignment="1">
      <alignment horizontal="left" vertical="center" wrapText="1" indent="2"/>
    </xf>
    <xf numFmtId="0" fontId="2" fillId="0" borderId="29" xfId="0" applyFont="1" applyFill="1" applyBorder="1" applyAlignment="1">
      <alignment horizontal="left" vertical="center" wrapText="1" indent="2" shrinkToFit="1"/>
    </xf>
    <xf numFmtId="3" fontId="5" fillId="0" borderId="10" xfId="0" applyNumberFormat="1" applyFont="1" applyFill="1" applyBorder="1" applyAlignment="1">
      <alignment horizontal="left" vertical="center" indent="2"/>
    </xf>
    <xf numFmtId="3" fontId="7" fillId="0" borderId="26" xfId="0" applyNumberFormat="1" applyFont="1" applyFill="1" applyBorder="1" applyAlignment="1">
      <alignment horizontal="left" vertical="center" wrapText="1" indent="2"/>
    </xf>
    <xf numFmtId="0" fontId="0" fillId="0" borderId="29" xfId="0" applyBorder="1" applyAlignment="1">
      <alignment horizontal="left" vertical="center" indent="2"/>
    </xf>
    <xf numFmtId="3" fontId="4" fillId="0" borderId="0" xfId="0" applyNumberFormat="1" applyFont="1" applyFill="1" applyBorder="1" applyAlignment="1"/>
    <xf numFmtId="3" fontId="7" fillId="0" borderId="29" xfId="0" applyNumberFormat="1" applyFont="1" applyFill="1" applyBorder="1" applyAlignment="1">
      <alignment horizontal="left" vertical="center" indent="2"/>
    </xf>
    <xf numFmtId="3" fontId="4" fillId="0" borderId="37" xfId="0" applyNumberFormat="1" applyFont="1" applyFill="1" applyBorder="1" applyAlignment="1"/>
    <xf numFmtId="3" fontId="4" fillId="0" borderId="38" xfId="0" applyNumberFormat="1" applyFont="1" applyFill="1" applyBorder="1"/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 applyProtection="1">
      <alignment horizontal="right" wrapText="1"/>
      <protection locked="0"/>
    </xf>
    <xf numFmtId="3" fontId="4" fillId="0" borderId="0" xfId="0" applyNumberFormat="1" applyFont="1" applyFill="1" applyBorder="1" applyProtection="1">
      <protection locked="0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Fill="1" applyBorder="1" applyAlignment="1" applyProtection="1">
      <alignment vertical="center"/>
      <protection locked="0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Fill="1" applyBorder="1" applyAlignment="1" applyProtection="1">
      <alignment horizontal="left"/>
      <protection locked="0"/>
    </xf>
    <xf numFmtId="3" fontId="4" fillId="0" borderId="0" xfId="0" applyNumberFormat="1" applyFont="1" applyFill="1" applyBorder="1" applyAlignment="1" applyProtection="1">
      <alignment wrapText="1"/>
      <protection locked="0"/>
    </xf>
    <xf numFmtId="0" fontId="60" fillId="0" borderId="0" xfId="0" applyFont="1"/>
    <xf numFmtId="0" fontId="36" fillId="0" borderId="0" xfId="38" applyNumberFormat="1" applyFont="1" applyFill="1" applyBorder="1" applyAlignment="1" applyProtection="1">
      <alignment horizontal="center"/>
    </xf>
    <xf numFmtId="0" fontId="36" fillId="0" borderId="0" xfId="38" applyNumberFormat="1" applyFont="1" applyFill="1" applyBorder="1" applyAlignment="1" applyProtection="1">
      <alignment horizontal="left" vertical="center" indent="3"/>
    </xf>
    <xf numFmtId="0" fontId="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0" xfId="0" applyNumberFormat="1" applyFont="1" applyFill="1" applyBorder="1" applyAlignment="1">
      <alignment horizontal="left" vertical="center" wrapText="1" indent="2"/>
    </xf>
    <xf numFmtId="3" fontId="7" fillId="0" borderId="10" xfId="0" quotePrefix="1" applyNumberFormat="1" applyFont="1" applyFill="1" applyBorder="1" applyAlignment="1">
      <alignment horizontal="left" vertical="center" indent="2"/>
    </xf>
    <xf numFmtId="3" fontId="7" fillId="0" borderId="10" xfId="0" applyNumberFormat="1" applyFont="1" applyFill="1" applyBorder="1" applyAlignment="1">
      <alignment horizontal="left" vertical="center" indent="2"/>
    </xf>
    <xf numFmtId="3" fontId="7" fillId="0" borderId="10" xfId="0" applyNumberFormat="1" applyFont="1" applyFill="1" applyBorder="1" applyAlignment="1">
      <alignment horizontal="right" vertical="center" indent="3"/>
    </xf>
    <xf numFmtId="3" fontId="7" fillId="0" borderId="28" xfId="0" applyNumberFormat="1" applyFont="1" applyFill="1" applyBorder="1" applyAlignment="1">
      <alignment horizontal="left" vertical="center" wrapText="1" indent="2" shrinkToFit="1"/>
    </xf>
    <xf numFmtId="0" fontId="2" fillId="0" borderId="29" xfId="0" applyFont="1" applyFill="1" applyBorder="1" applyAlignment="1">
      <alignment horizontal="left" vertical="center" wrapText="1" indent="2" shrinkToFit="1"/>
    </xf>
    <xf numFmtId="0" fontId="2" fillId="0" borderId="26" xfId="0" applyFont="1" applyFill="1" applyBorder="1" applyAlignment="1">
      <alignment horizontal="left" vertical="center" wrapText="1" indent="2" shrinkToFit="1"/>
    </xf>
    <xf numFmtId="3" fontId="7" fillId="0" borderId="28" xfId="0" applyNumberFormat="1" applyFont="1" applyFill="1" applyBorder="1" applyAlignment="1">
      <alignment horizontal="right" vertical="center" indent="3"/>
    </xf>
    <xf numFmtId="3" fontId="7" fillId="0" borderId="26" xfId="0" applyNumberFormat="1" applyFont="1" applyFill="1" applyBorder="1" applyAlignment="1">
      <alignment horizontal="right" vertical="center" indent="3"/>
    </xf>
    <xf numFmtId="3" fontId="7" fillId="0" borderId="29" xfId="0" applyNumberFormat="1" applyFont="1" applyFill="1" applyBorder="1" applyAlignment="1">
      <alignment horizontal="left" vertical="center" wrapText="1" indent="2" shrinkToFit="1"/>
    </xf>
    <xf numFmtId="3" fontId="7" fillId="0" borderId="26" xfId="0" applyNumberFormat="1" applyFont="1" applyFill="1" applyBorder="1" applyAlignment="1">
      <alignment horizontal="left" vertical="center" wrapText="1" indent="2" shrinkToFit="1"/>
    </xf>
    <xf numFmtId="0" fontId="53" fillId="0" borderId="0" xfId="0" applyFont="1" applyFill="1" applyBorder="1" applyAlignment="1" applyProtection="1">
      <alignment horizontal="left" vertical="center" wrapText="1"/>
      <protection locked="0"/>
    </xf>
    <xf numFmtId="3" fontId="5" fillId="0" borderId="10" xfId="0" applyNumberFormat="1" applyFont="1" applyFill="1" applyBorder="1" applyAlignment="1">
      <alignment horizontal="left" vertical="center" indent="2"/>
    </xf>
    <xf numFmtId="3" fontId="5" fillId="0" borderId="10" xfId="0" applyNumberFormat="1" applyFont="1" applyFill="1" applyBorder="1" applyAlignment="1">
      <alignment horizontal="center" vertical="center" wrapText="1"/>
    </xf>
    <xf numFmtId="3" fontId="52" fillId="24" borderId="13" xfId="0" applyNumberFormat="1" applyFont="1" applyFill="1" applyBorder="1" applyAlignment="1">
      <alignment horizontal="center" vertical="center"/>
    </xf>
    <xf numFmtId="3" fontId="55" fillId="24" borderId="13" xfId="0" applyNumberFormat="1" applyFont="1" applyFill="1" applyBorder="1" applyAlignment="1">
      <alignment horizontal="center" vertical="center"/>
    </xf>
    <xf numFmtId="3" fontId="7" fillId="0" borderId="28" xfId="0" quotePrefix="1" applyNumberFormat="1" applyFont="1" applyFill="1" applyBorder="1" applyAlignment="1">
      <alignment horizontal="left" vertical="center" wrapText="1" indent="2"/>
    </xf>
    <xf numFmtId="3" fontId="7" fillId="0" borderId="29" xfId="0" applyNumberFormat="1" applyFont="1" applyFill="1" applyBorder="1" applyAlignment="1">
      <alignment horizontal="left" vertical="center" wrapText="1" indent="2"/>
    </xf>
    <xf numFmtId="3" fontId="7" fillId="0" borderId="26" xfId="0" applyNumberFormat="1" applyFont="1" applyFill="1" applyBorder="1" applyAlignment="1">
      <alignment horizontal="left" vertical="center" wrapText="1" indent="2"/>
    </xf>
    <xf numFmtId="3" fontId="7" fillId="0" borderId="28" xfId="0" applyNumberFormat="1" applyFont="1" applyFill="1" applyBorder="1" applyAlignment="1">
      <alignment horizontal="left" vertical="center" indent="2"/>
    </xf>
    <xf numFmtId="0" fontId="0" fillId="0" borderId="29" xfId="0" applyBorder="1" applyAlignment="1">
      <alignment horizontal="left" vertical="center" indent="2"/>
    </xf>
    <xf numFmtId="0" fontId="0" fillId="0" borderId="26" xfId="0" applyBorder="1" applyAlignment="1">
      <alignment horizontal="left" vertical="center" indent="2"/>
    </xf>
    <xf numFmtId="3" fontId="8" fillId="0" borderId="10" xfId="0" applyNumberFormat="1" applyFont="1" applyFill="1" applyBorder="1" applyAlignment="1">
      <alignment horizontal="left" vertical="center" indent="2"/>
    </xf>
    <xf numFmtId="3" fontId="8" fillId="0" borderId="10" xfId="0" applyNumberFormat="1" applyFont="1" applyFill="1" applyBorder="1" applyAlignment="1">
      <alignment horizontal="right" vertical="center" indent="3"/>
    </xf>
    <xf numFmtId="3" fontId="54" fillId="0" borderId="0" xfId="0" applyNumberFormat="1" applyFont="1" applyFill="1" applyBorder="1" applyAlignment="1">
      <alignment horizontal="left" vertical="center" wrapText="1" indent="3"/>
    </xf>
    <xf numFmtId="3" fontId="14" fillId="24" borderId="13" xfId="0" applyNumberFormat="1" applyFont="1" applyFill="1" applyBorder="1" applyAlignment="1">
      <alignment horizontal="center" vertical="center"/>
    </xf>
    <xf numFmtId="3" fontId="14" fillId="24" borderId="39" xfId="0" applyNumberFormat="1" applyFont="1" applyFill="1" applyBorder="1" applyAlignment="1">
      <alignment horizontal="center" vertical="center"/>
    </xf>
    <xf numFmtId="3" fontId="14" fillId="24" borderId="23" xfId="0" applyNumberFormat="1" applyFont="1" applyFill="1" applyBorder="1" applyAlignment="1">
      <alignment horizontal="center" vertical="center"/>
    </xf>
    <xf numFmtId="3" fontId="14" fillId="24" borderId="40" xfId="0" applyNumberFormat="1" applyFont="1" applyFill="1" applyBorder="1" applyAlignment="1">
      <alignment horizontal="center" vertical="center"/>
    </xf>
    <xf numFmtId="0" fontId="14" fillId="24" borderId="39" xfId="0" applyNumberFormat="1" applyFont="1" applyFill="1" applyBorder="1" applyAlignment="1">
      <alignment horizontal="center" vertical="center"/>
    </xf>
    <xf numFmtId="0" fontId="14" fillId="24" borderId="23" xfId="0" applyNumberFormat="1" applyFont="1" applyFill="1" applyBorder="1" applyAlignment="1">
      <alignment horizontal="center" vertical="center"/>
    </xf>
    <xf numFmtId="0" fontId="14" fillId="24" borderId="40" xfId="0" applyNumberFormat="1" applyFont="1" applyFill="1" applyBorder="1" applyAlignment="1">
      <alignment horizontal="center" vertical="center"/>
    </xf>
    <xf numFmtId="1" fontId="54" fillId="0" borderId="0" xfId="0" applyNumberFormat="1" applyFont="1" applyFill="1" applyBorder="1" applyAlignment="1">
      <alignment horizontal="left" vertical="center"/>
    </xf>
    <xf numFmtId="3" fontId="52" fillId="24" borderId="11" xfId="0" applyNumberFormat="1" applyFont="1" applyFill="1" applyBorder="1" applyAlignment="1">
      <alignment horizontal="center" vertical="center"/>
    </xf>
    <xf numFmtId="3" fontId="52" fillId="24" borderId="12" xfId="0" applyNumberFormat="1" applyFont="1" applyFill="1" applyBorder="1" applyAlignment="1">
      <alignment horizontal="center" vertical="center"/>
    </xf>
    <xf numFmtId="3" fontId="52" fillId="24" borderId="4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/>
    </xf>
    <xf numFmtId="3" fontId="55" fillId="24" borderId="42" xfId="0" applyNumberFormat="1" applyFont="1" applyFill="1" applyBorder="1" applyAlignment="1">
      <alignment horizontal="center" vertical="center"/>
    </xf>
    <xf numFmtId="3" fontId="55" fillId="24" borderId="43" xfId="0" applyNumberFormat="1" applyFont="1" applyFill="1" applyBorder="1" applyAlignment="1">
      <alignment horizontal="center" vertical="center"/>
    </xf>
    <xf numFmtId="3" fontId="55" fillId="24" borderId="44" xfId="0" applyNumberFormat="1" applyFont="1" applyFill="1" applyBorder="1" applyAlignment="1">
      <alignment horizontal="center" vertical="center"/>
    </xf>
    <xf numFmtId="0" fontId="14" fillId="24" borderId="45" xfId="0" applyNumberFormat="1" applyFont="1" applyFill="1" applyBorder="1" applyAlignment="1">
      <alignment horizontal="center" vertical="center"/>
    </xf>
    <xf numFmtId="0" fontId="14" fillId="24" borderId="46" xfId="0" applyNumberFormat="1" applyFont="1" applyFill="1" applyBorder="1" applyAlignment="1">
      <alignment horizontal="center" vertical="center"/>
    </xf>
    <xf numFmtId="0" fontId="14" fillId="24" borderId="47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Border="1" applyAlignment="1">
      <alignment horizontal="center"/>
    </xf>
    <xf numFmtId="0" fontId="15" fillId="18" borderId="10" xfId="0" applyFont="1" applyFill="1" applyBorder="1" applyAlignment="1">
      <alignment horizontal="center" vertical="center"/>
    </xf>
    <xf numFmtId="0" fontId="15" fillId="22" borderId="10" xfId="0" applyFont="1" applyFill="1" applyBorder="1" applyAlignment="1">
      <alignment horizontal="center"/>
    </xf>
    <xf numFmtId="0" fontId="15" fillId="0" borderId="10" xfId="0" applyFont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15" fillId="18" borderId="30" xfId="0" applyFont="1" applyFill="1" applyBorder="1" applyAlignment="1">
      <alignment horizontal="center" vertical="center"/>
    </xf>
    <xf numFmtId="0" fontId="15" fillId="18" borderId="19" xfId="0" applyFont="1" applyFill="1" applyBorder="1" applyAlignment="1">
      <alignment horizontal="center" vertical="center"/>
    </xf>
    <xf numFmtId="0" fontId="15" fillId="22" borderId="31" xfId="0" applyFont="1" applyFill="1" applyBorder="1" applyAlignment="1">
      <alignment horizontal="center"/>
    </xf>
    <xf numFmtId="0" fontId="15" fillId="22" borderId="32" xfId="0" applyFont="1" applyFill="1" applyBorder="1" applyAlignment="1">
      <alignment horizontal="center"/>
    </xf>
    <xf numFmtId="0" fontId="15" fillId="22" borderId="33" xfId="0" applyFont="1" applyFill="1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1" fontId="4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>
      <alignment wrapText="1"/>
    </xf>
    <xf numFmtId="0" fontId="15" fillId="0" borderId="17" xfId="0" applyFont="1" applyBorder="1" applyAlignment="1">
      <alignment horizontal="center" vertical="center" wrapText="1"/>
    </xf>
    <xf numFmtId="4" fontId="15" fillId="0" borderId="34" xfId="0" applyNumberFormat="1" applyFont="1" applyBorder="1" applyAlignment="1">
      <alignment horizontal="center" vertical="center"/>
    </xf>
    <xf numFmtId="4" fontId="15" fillId="0" borderId="35" xfId="0" applyNumberFormat="1" applyFont="1" applyBorder="1" applyAlignment="1">
      <alignment horizontal="center" vertical="center"/>
    </xf>
    <xf numFmtId="4" fontId="15" fillId="0" borderId="36" xfId="0" applyNumberFormat="1" applyFont="1" applyBorder="1" applyAlignment="1">
      <alignment horizontal="center" vertical="center"/>
    </xf>
    <xf numFmtId="0" fontId="44" fillId="0" borderId="11" xfId="38" applyNumberFormat="1" applyFont="1" applyFill="1" applyBorder="1" applyAlignment="1" applyProtection="1">
      <alignment horizontal="left" vertical="center" wrapText="1" indent="1"/>
    </xf>
    <xf numFmtId="0" fontId="48" fillId="0" borderId="12" xfId="38" applyNumberFormat="1" applyFont="1" applyFill="1" applyBorder="1" applyAlignment="1" applyProtection="1">
      <alignment horizontal="left" vertical="center" wrapText="1" indent="1"/>
    </xf>
    <xf numFmtId="0" fontId="40" fillId="0" borderId="12" xfId="38" applyNumberFormat="1" applyFont="1" applyFill="1" applyBorder="1" applyAlignment="1" applyProtection="1">
      <alignment horizontal="left" vertical="center" indent="1"/>
    </xf>
    <xf numFmtId="0" fontId="36" fillId="0" borderId="0" xfId="38" applyNumberFormat="1" applyFont="1" applyFill="1" applyBorder="1" applyAlignment="1" applyProtection="1">
      <alignment horizontal="left" vertical="center" indent="3"/>
    </xf>
    <xf numFmtId="0" fontId="41" fillId="0" borderId="0" xfId="38" quotePrefix="1" applyNumberFormat="1" applyFont="1" applyFill="1" applyBorder="1" applyAlignment="1" applyProtection="1">
      <alignment horizontal="left" vertical="center" wrapText="1" indent="1"/>
    </xf>
    <xf numFmtId="0" fontId="42" fillId="0" borderId="0" xfId="38" applyNumberFormat="1" applyFont="1" applyFill="1" applyBorder="1" applyAlignment="1" applyProtection="1">
      <alignment horizontal="left" vertical="center" wrapText="1" indent="1"/>
    </xf>
    <xf numFmtId="0" fontId="37" fillId="0" borderId="0" xfId="38" applyNumberFormat="1" applyFont="1" applyFill="1" applyBorder="1" applyAlignment="1" applyProtection="1">
      <alignment horizontal="left" vertical="center" indent="1"/>
    </xf>
    <xf numFmtId="0" fontId="10" fillId="0" borderId="11" xfId="38" applyNumberFormat="1" applyFont="1" applyFill="1" applyBorder="1" applyAlignment="1" applyProtection="1">
      <alignment horizontal="left" vertical="center" wrapText="1" indent="1"/>
    </xf>
    <xf numFmtId="0" fontId="46" fillId="0" borderId="12" xfId="38" applyNumberFormat="1" applyFont="1" applyFill="1" applyBorder="1" applyAlignment="1" applyProtection="1">
      <alignment horizontal="left" vertical="center" wrapText="1" indent="1"/>
    </xf>
    <xf numFmtId="0" fontId="10" fillId="0" borderId="11" xfId="38" quotePrefix="1" applyNumberFormat="1" applyFont="1" applyFill="1" applyBorder="1" applyAlignment="1" applyProtection="1">
      <alignment horizontal="left" vertical="center" wrapText="1" indent="1"/>
    </xf>
    <xf numFmtId="0" fontId="36" fillId="0" borderId="0" xfId="38" applyNumberFormat="1" applyFont="1" applyFill="1" applyBorder="1" applyAlignment="1" applyProtection="1">
      <alignment horizontal="left" vertical="center" wrapText="1"/>
    </xf>
    <xf numFmtId="0" fontId="36" fillId="0" borderId="0" xfId="38" quotePrefix="1" applyNumberFormat="1" applyFont="1" applyFill="1" applyBorder="1" applyAlignment="1" applyProtection="1">
      <alignment horizontal="left" vertical="center" wrapText="1"/>
    </xf>
    <xf numFmtId="0" fontId="36" fillId="0" borderId="0" xfId="38" applyNumberFormat="1" applyFont="1" applyFill="1" applyBorder="1" applyAlignment="1" applyProtection="1">
      <alignment horizontal="left" vertical="center"/>
    </xf>
    <xf numFmtId="0" fontId="38" fillId="0" borderId="0" xfId="38" applyNumberFormat="1" applyFont="1" applyFill="1" applyBorder="1" applyAlignment="1" applyProtection="1">
      <alignment horizontal="center" vertical="center" wrapText="1"/>
    </xf>
    <xf numFmtId="0" fontId="40" fillId="0" borderId="0" xfId="38" applyNumberFormat="1" applyFont="1" applyFill="1" applyBorder="1" applyAlignment="1" applyProtection="1">
      <alignment vertical="center" wrapText="1"/>
    </xf>
    <xf numFmtId="0" fontId="41" fillId="0" borderId="0" xfId="38" applyNumberFormat="1" applyFont="1" applyFill="1" applyBorder="1" applyAlignment="1" applyProtection="1">
      <alignment horizontal="center" vertical="center" wrapText="1"/>
    </xf>
    <xf numFmtId="0" fontId="37" fillId="0" borderId="0" xfId="38" applyNumberFormat="1" applyFont="1" applyFill="1" applyBorder="1" applyAlignment="1" applyProtection="1"/>
    <xf numFmtId="0" fontId="42" fillId="0" borderId="0" xfId="38" applyNumberFormat="1" applyFont="1" applyFill="1" applyBorder="1" applyAlignment="1" applyProtection="1">
      <alignment horizontal="center" vertical="center" wrapText="1"/>
    </xf>
    <xf numFmtId="0" fontId="47" fillId="0" borderId="12" xfId="38" applyNumberFormat="1" applyFont="1" applyFill="1" applyBorder="1" applyAlignment="1" applyProtection="1">
      <alignment horizontal="left" vertical="center" indent="1"/>
    </xf>
    <xf numFmtId="0" fontId="10" fillId="0" borderId="11" xfId="38" quotePrefix="1" applyFont="1" applyBorder="1" applyAlignment="1">
      <alignment horizontal="left" vertical="center" indent="1"/>
    </xf>
    <xf numFmtId="0" fontId="47" fillId="0" borderId="12" xfId="38" applyNumberFormat="1" applyFont="1" applyFill="1" applyBorder="1" applyAlignment="1" applyProtection="1">
      <alignment horizontal="left" vertical="center" wrapText="1" inden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bično" xfId="0" builtinId="0"/>
    <cellStyle name="Obično 2" xfId="38"/>
    <cellStyle name="Output" xfId="39"/>
    <cellStyle name="Title" xfId="40"/>
    <cellStyle name="Total" xfId="41"/>
    <cellStyle name="Warning Text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FDFD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365125</xdr:colOff>
      <xdr:row>0</xdr:row>
      <xdr:rowOff>219075</xdr:rowOff>
    </xdr:from>
    <xdr:to>
      <xdr:col>2</xdr:col>
      <xdr:colOff>631825</xdr:colOff>
      <xdr:row>4</xdr:row>
      <xdr:rowOff>142875</xdr:rowOff>
    </xdr:to>
    <xdr:pic>
      <xdr:nvPicPr>
        <xdr:cNvPr id="2139" name="Slika 2" descr="GRB_VIDIKOVAC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5" y="219075"/>
          <a:ext cx="4806950" cy="195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49"/>
  <sheetViews>
    <sheetView tabSelected="1" view="pageBreakPreview" zoomScale="60" zoomScaleNormal="64" workbookViewId="0">
      <selection activeCell="F11" sqref="F11:G11"/>
    </sheetView>
  </sheetViews>
  <sheetFormatPr defaultColWidth="16.85546875" defaultRowHeight="24.75" customHeight="1"/>
  <cols>
    <col min="1" max="1" width="14.140625" style="1" customWidth="1"/>
    <col min="2" max="2" width="54" style="2" customWidth="1"/>
    <col min="3" max="3" width="15.7109375" style="3" customWidth="1"/>
    <col min="4" max="4" width="25.7109375" style="4" customWidth="1"/>
    <col min="5" max="5" width="16" style="4" customWidth="1"/>
    <col min="6" max="7" width="15.7109375" style="3" customWidth="1"/>
    <col min="8" max="8" width="16.5703125" style="3" customWidth="1"/>
    <col min="9" max="9" width="14.140625" style="3" customWidth="1"/>
    <col min="10" max="10" width="13.28515625" style="3" customWidth="1"/>
    <col min="11" max="12" width="12.5703125" style="3" customWidth="1"/>
    <col min="13" max="14" width="14.28515625" style="3" customWidth="1"/>
    <col min="15" max="15" width="14" style="3" customWidth="1"/>
    <col min="16" max="16" width="14.28515625" style="3" customWidth="1"/>
    <col min="17" max="17" width="18.5703125" style="3" customWidth="1"/>
    <col min="18" max="18" width="14.7109375" style="3" customWidth="1"/>
    <col min="19" max="19" width="17.28515625" style="3" customWidth="1"/>
    <col min="20" max="21" width="0" style="3" hidden="1" customWidth="1"/>
    <col min="22" max="23" width="16.85546875" style="3"/>
    <col min="24" max="24" width="11" style="3" customWidth="1"/>
    <col min="25" max="16384" width="16.85546875" style="3"/>
  </cols>
  <sheetData>
    <row r="1" spans="1:21" ht="24.75" customHeight="1">
      <c r="A1" s="5"/>
      <c r="B1" s="6"/>
      <c r="C1" s="7"/>
      <c r="D1" s="8"/>
      <c r="E1" s="8"/>
      <c r="F1" s="7"/>
      <c r="G1" s="7"/>
      <c r="H1" s="7"/>
      <c r="I1" s="7"/>
      <c r="J1" s="7"/>
      <c r="K1" s="7"/>
      <c r="L1" s="7"/>
      <c r="M1" s="7"/>
      <c r="N1" s="7"/>
      <c r="O1" s="7"/>
    </row>
    <row r="2" spans="1:21" ht="24.7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21" ht="56.85" customHeight="1">
      <c r="A3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</row>
    <row r="4" spans="1:21" ht="54" customHeight="1">
      <c r="A4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S4" s="3" t="s">
        <v>184</v>
      </c>
    </row>
    <row r="5" spans="1:21" ht="33.75" customHeigh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</row>
    <row r="6" spans="1:21" ht="29.1" customHeight="1">
      <c r="A6" s="248" t="s">
        <v>217</v>
      </c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</row>
    <row r="7" spans="1:21" ht="29.1" customHeight="1">
      <c r="A7" s="248" t="s">
        <v>218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144"/>
      <c r="U7" s="144"/>
    </row>
    <row r="8" spans="1:21" ht="12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</row>
    <row r="9" spans="1:21" ht="56.25" customHeight="1">
      <c r="A9" s="249" t="s">
        <v>0</v>
      </c>
      <c r="B9" s="249"/>
      <c r="C9" s="249"/>
      <c r="D9" s="249"/>
      <c r="E9" s="217"/>
      <c r="F9" s="250" t="s">
        <v>219</v>
      </c>
      <c r="G9" s="250"/>
      <c r="H9" s="13"/>
      <c r="I9" s="13"/>
      <c r="J9" s="13"/>
      <c r="K9" s="13"/>
      <c r="L9" s="13"/>
      <c r="M9" s="13"/>
      <c r="N9" s="13"/>
      <c r="O9" s="13"/>
    </row>
    <row r="10" spans="1:21" ht="42.95" customHeight="1">
      <c r="A10" s="239" t="s">
        <v>2</v>
      </c>
      <c r="B10" s="239"/>
      <c r="C10" s="239"/>
      <c r="D10" s="239"/>
      <c r="E10" s="213"/>
      <c r="F10" s="240">
        <f>G104+H171+G189</f>
        <v>119000</v>
      </c>
      <c r="G10" s="240"/>
      <c r="H10" s="13"/>
      <c r="I10" s="13"/>
      <c r="J10" s="13"/>
      <c r="K10" s="13"/>
      <c r="L10" s="13"/>
      <c r="M10" s="13"/>
      <c r="N10" s="13"/>
      <c r="O10" s="13"/>
    </row>
    <row r="11" spans="1:21" ht="42.95" customHeight="1">
      <c r="A11" s="237" t="s">
        <v>5</v>
      </c>
      <c r="B11" s="237"/>
      <c r="C11" s="237"/>
      <c r="D11" s="237"/>
      <c r="E11" s="215"/>
      <c r="F11" s="240">
        <f>Q171</f>
        <v>1000</v>
      </c>
      <c r="G11" s="240"/>
      <c r="H11" s="13"/>
      <c r="I11" s="13"/>
      <c r="J11" s="13"/>
      <c r="K11" s="13"/>
      <c r="L11" s="13"/>
      <c r="M11" s="13"/>
      <c r="N11" s="13"/>
      <c r="O11" s="13"/>
    </row>
    <row r="12" spans="1:21" ht="42.95" customHeight="1">
      <c r="A12" s="239" t="s">
        <v>138</v>
      </c>
      <c r="B12" s="239"/>
      <c r="C12" s="239"/>
      <c r="D12" s="239"/>
      <c r="E12" s="213"/>
      <c r="F12" s="240">
        <f>I171</f>
        <v>0</v>
      </c>
      <c r="G12" s="240"/>
      <c r="H12" s="13"/>
      <c r="I12" s="13"/>
      <c r="J12" s="13"/>
      <c r="K12" s="13"/>
      <c r="L12" s="13"/>
      <c r="M12" s="13"/>
      <c r="N12" s="13"/>
      <c r="O12" s="13"/>
    </row>
    <row r="13" spans="1:21" ht="42.95" customHeight="1">
      <c r="A13" s="238" t="s">
        <v>132</v>
      </c>
      <c r="B13" s="239"/>
      <c r="C13" s="239"/>
      <c r="D13" s="239"/>
      <c r="E13" s="213"/>
      <c r="F13" s="240">
        <f>I104+J171</f>
        <v>6000</v>
      </c>
      <c r="G13" s="240"/>
      <c r="H13" s="13"/>
      <c r="I13" s="13"/>
      <c r="J13" s="13"/>
      <c r="K13" s="13"/>
      <c r="L13" s="13"/>
      <c r="M13" s="13"/>
      <c r="N13" s="13"/>
      <c r="O13" s="13"/>
    </row>
    <row r="14" spans="1:21" ht="42.95" customHeight="1">
      <c r="A14" s="238" t="s">
        <v>133</v>
      </c>
      <c r="B14" s="239"/>
      <c r="C14" s="239"/>
      <c r="D14" s="239"/>
      <c r="E14" s="213"/>
      <c r="F14" s="240">
        <f>O171</f>
        <v>3700</v>
      </c>
      <c r="G14" s="240"/>
      <c r="H14" s="13"/>
      <c r="I14" s="13"/>
      <c r="J14" s="13"/>
      <c r="K14" s="13"/>
      <c r="L14" s="13"/>
      <c r="M14" s="13"/>
      <c r="N14" s="13"/>
      <c r="O14" s="13"/>
    </row>
    <row r="15" spans="1:21" ht="42.95" customHeight="1">
      <c r="A15" s="238" t="s">
        <v>134</v>
      </c>
      <c r="B15" s="239"/>
      <c r="C15" s="239"/>
      <c r="D15" s="239"/>
      <c r="E15" s="213"/>
      <c r="F15" s="240">
        <f>P171+O189+O216+H207</f>
        <v>1641140</v>
      </c>
      <c r="G15" s="240"/>
      <c r="H15" s="13"/>
      <c r="I15" s="13"/>
      <c r="J15" s="13"/>
      <c r="K15" s="13"/>
      <c r="L15" s="13"/>
      <c r="M15" s="13"/>
      <c r="N15" s="13"/>
      <c r="O15" s="13"/>
    </row>
    <row r="16" spans="1:21" ht="42.95" customHeight="1">
      <c r="A16" s="239" t="s">
        <v>1</v>
      </c>
      <c r="B16" s="239"/>
      <c r="C16" s="239"/>
      <c r="D16" s="239"/>
      <c r="E16" s="213"/>
      <c r="F16" s="240">
        <f>C70</f>
        <v>95365</v>
      </c>
      <c r="G16" s="240"/>
      <c r="H16" s="13"/>
      <c r="I16" s="13"/>
      <c r="J16" s="13"/>
      <c r="K16" s="13"/>
      <c r="L16" s="13"/>
      <c r="M16" s="13"/>
      <c r="N16" s="13"/>
      <c r="O16" s="13"/>
    </row>
    <row r="17" spans="1:20" ht="46.5" customHeight="1">
      <c r="A17" s="253" t="s">
        <v>149</v>
      </c>
      <c r="B17" s="254"/>
      <c r="C17" s="254"/>
      <c r="D17" s="255"/>
      <c r="E17" s="218"/>
      <c r="F17" s="240">
        <f>G171</f>
        <v>5000</v>
      </c>
      <c r="G17" s="240"/>
      <c r="H17" s="13"/>
      <c r="I17" s="13"/>
      <c r="J17" s="13"/>
      <c r="K17" s="13"/>
      <c r="L17" s="13"/>
      <c r="M17" s="13"/>
      <c r="N17" s="13"/>
      <c r="O17" s="13"/>
    </row>
    <row r="18" spans="1:20" ht="42.95" customHeight="1">
      <c r="A18" s="253" t="s">
        <v>135</v>
      </c>
      <c r="B18" s="254"/>
      <c r="C18" s="254"/>
      <c r="D18" s="255"/>
      <c r="E18" s="218"/>
      <c r="F18" s="240">
        <f>F124+F126+F129+F128</f>
        <v>600</v>
      </c>
      <c r="G18" s="240"/>
      <c r="H18" s="13"/>
      <c r="I18" s="13"/>
      <c r="J18" s="13"/>
      <c r="K18" s="13"/>
      <c r="L18" s="13"/>
      <c r="M18" s="13"/>
      <c r="N18" s="13"/>
      <c r="O18" s="13"/>
    </row>
    <row r="19" spans="1:20" ht="42.95" customHeight="1">
      <c r="A19" s="237" t="s">
        <v>4</v>
      </c>
      <c r="B19" s="237"/>
      <c r="C19" s="237"/>
      <c r="D19" s="237"/>
      <c r="E19" s="215"/>
      <c r="F19" s="240">
        <f>K171+J216</f>
        <v>3000</v>
      </c>
      <c r="G19" s="240"/>
      <c r="H19" s="13"/>
      <c r="I19" s="13"/>
      <c r="J19" s="13"/>
      <c r="K19" s="13"/>
      <c r="L19" s="13"/>
      <c r="M19" s="13"/>
      <c r="N19" s="13"/>
      <c r="O19" s="13"/>
    </row>
    <row r="20" spans="1:20" ht="42.95" customHeight="1">
      <c r="A20" s="238" t="s">
        <v>130</v>
      </c>
      <c r="B20" s="239"/>
      <c r="C20" s="239"/>
      <c r="D20" s="239"/>
      <c r="E20" s="213"/>
      <c r="F20" s="240">
        <f>D104+E104</f>
        <v>158780</v>
      </c>
      <c r="G20" s="240"/>
      <c r="H20" s="13"/>
      <c r="I20" s="13"/>
      <c r="J20" s="13"/>
      <c r="K20" s="13"/>
      <c r="L20" s="13"/>
      <c r="M20" s="13"/>
      <c r="N20" s="13"/>
      <c r="O20" s="13"/>
    </row>
    <row r="21" spans="1:20" ht="42.95" customHeight="1">
      <c r="A21" s="238" t="s">
        <v>154</v>
      </c>
      <c r="B21" s="239"/>
      <c r="C21" s="239"/>
      <c r="D21" s="239"/>
      <c r="E21" s="213"/>
      <c r="F21" s="240">
        <f>D189</f>
        <v>36486</v>
      </c>
      <c r="G21" s="240"/>
      <c r="H21" s="13"/>
      <c r="I21" s="13"/>
      <c r="J21" s="13"/>
      <c r="K21" s="13"/>
      <c r="L21" s="13"/>
      <c r="M21" s="13"/>
      <c r="N21" s="13"/>
      <c r="O21" s="13"/>
      <c r="P21" s="169"/>
    </row>
    <row r="22" spans="1:20" ht="42.95" customHeight="1">
      <c r="A22" s="238" t="s">
        <v>131</v>
      </c>
      <c r="B22" s="239"/>
      <c r="C22" s="239"/>
      <c r="D22" s="239"/>
      <c r="E22" s="213"/>
      <c r="F22" s="240">
        <f>D216</f>
        <v>8000</v>
      </c>
      <c r="G22" s="240"/>
      <c r="H22" s="13"/>
      <c r="I22" s="13"/>
      <c r="J22" s="13"/>
      <c r="K22" s="13"/>
      <c r="L22" s="13"/>
      <c r="M22" s="13"/>
      <c r="N22" s="13"/>
      <c r="O22" s="13"/>
    </row>
    <row r="23" spans="1:20" ht="42.95" customHeight="1">
      <c r="A23" s="241" t="s">
        <v>200</v>
      </c>
      <c r="B23" s="246"/>
      <c r="C23" s="246"/>
      <c r="D23" s="247"/>
      <c r="E23" s="221"/>
      <c r="F23" s="244">
        <f>E171</f>
        <v>6520</v>
      </c>
      <c r="G23" s="245"/>
      <c r="H23" s="13"/>
      <c r="I23" s="13"/>
      <c r="J23" s="13"/>
      <c r="K23" s="13"/>
      <c r="L23" s="13"/>
      <c r="M23" s="13"/>
      <c r="N23" s="13"/>
      <c r="O23" s="13"/>
    </row>
    <row r="24" spans="1:20" ht="42.95" customHeight="1">
      <c r="A24" s="256" t="s">
        <v>198</v>
      </c>
      <c r="B24" s="257"/>
      <c r="C24" s="257"/>
      <c r="D24" s="258"/>
      <c r="E24" s="219"/>
      <c r="F24" s="244">
        <f>D171</f>
        <v>100</v>
      </c>
      <c r="G24" s="245"/>
      <c r="H24" s="13"/>
      <c r="I24" s="13"/>
      <c r="J24" s="13"/>
      <c r="K24" s="13"/>
      <c r="L24" s="13"/>
      <c r="M24" s="13"/>
      <c r="N24" s="13"/>
      <c r="O24" s="13"/>
    </row>
    <row r="25" spans="1:20" ht="42.95" customHeight="1">
      <c r="A25" s="241" t="s">
        <v>187</v>
      </c>
      <c r="B25" s="242"/>
      <c r="C25" s="242"/>
      <c r="D25" s="243"/>
      <c r="E25" s="216"/>
      <c r="F25" s="244">
        <f>Q189</f>
        <v>21770</v>
      </c>
      <c r="G25" s="245"/>
      <c r="H25" s="13"/>
      <c r="I25" s="13"/>
      <c r="J25" s="13"/>
      <c r="K25" s="13"/>
      <c r="L25" s="13"/>
      <c r="M25" s="13"/>
      <c r="N25" s="13"/>
      <c r="O25" s="13"/>
    </row>
    <row r="26" spans="1:20" ht="42.95" customHeight="1">
      <c r="A26" s="237" t="s">
        <v>3</v>
      </c>
      <c r="B26" s="237"/>
      <c r="C26" s="237"/>
      <c r="D26" s="237"/>
      <c r="E26" s="215"/>
      <c r="F26" s="240">
        <f>M171+L171+N171</f>
        <v>3050</v>
      </c>
      <c r="G26" s="240"/>
      <c r="H26" s="170"/>
      <c r="I26" s="13"/>
      <c r="J26" s="13"/>
      <c r="K26" s="13"/>
      <c r="L26" s="13"/>
      <c r="M26" s="13"/>
      <c r="N26" s="13"/>
      <c r="O26" s="13"/>
    </row>
    <row r="27" spans="1:20" ht="85.5" customHeight="1">
      <c r="A27" s="259" t="s">
        <v>6</v>
      </c>
      <c r="B27" s="259"/>
      <c r="C27" s="259"/>
      <c r="D27" s="259"/>
      <c r="E27" s="214"/>
      <c r="F27" s="260">
        <f>SUM(F10:F26)</f>
        <v>2109511</v>
      </c>
      <c r="G27" s="260"/>
      <c r="H27" s="13"/>
      <c r="I27" s="13"/>
      <c r="J27" s="13"/>
      <c r="K27" s="13"/>
      <c r="L27" s="13"/>
      <c r="M27" s="13"/>
      <c r="N27" s="13"/>
      <c r="O27" s="13"/>
      <c r="T27" s="14"/>
    </row>
    <row r="28" spans="1:20" ht="21.95" customHeight="1">
      <c r="A28" s="15"/>
      <c r="B28" s="15"/>
      <c r="C28" s="15"/>
      <c r="D28" s="15"/>
      <c r="E28" s="15"/>
      <c r="F28" s="16"/>
      <c r="G28" s="16"/>
      <c r="H28" s="13"/>
      <c r="I28" s="13"/>
      <c r="J28" s="13"/>
      <c r="K28" s="13"/>
      <c r="L28" s="13"/>
      <c r="M28" s="13"/>
      <c r="N28" s="13"/>
      <c r="O28" s="13"/>
      <c r="S28" s="14"/>
      <c r="T28" s="14"/>
    </row>
    <row r="29" spans="1:20" ht="29.1" customHeight="1">
      <c r="A29" s="252" t="s">
        <v>144</v>
      </c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14"/>
    </row>
    <row r="30" spans="1:20" ht="29.1" customHeight="1">
      <c r="A30" s="251" t="s">
        <v>143</v>
      </c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14"/>
    </row>
    <row r="31" spans="1:20" ht="29.1" customHeight="1">
      <c r="A31" s="262" t="s">
        <v>145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2"/>
      <c r="S31" s="262"/>
    </row>
    <row r="32" spans="1:20" s="19" customFormat="1" ht="58.5" customHeight="1">
      <c r="A32" s="145" t="s">
        <v>7</v>
      </c>
      <c r="B32" s="145" t="s">
        <v>8</v>
      </c>
      <c r="C32" s="146" t="s">
        <v>191</v>
      </c>
      <c r="D32" s="145" t="s">
        <v>9</v>
      </c>
      <c r="E32" s="145" t="s">
        <v>193</v>
      </c>
      <c r="F32" s="145" t="s">
        <v>10</v>
      </c>
      <c r="G32" s="145" t="s">
        <v>11</v>
      </c>
      <c r="H32" s="145" t="s">
        <v>159</v>
      </c>
      <c r="I32" s="175" t="s">
        <v>12</v>
      </c>
      <c r="J32" s="145"/>
      <c r="K32" s="145"/>
      <c r="L32" s="145"/>
      <c r="M32" s="145"/>
      <c r="N32" s="145"/>
      <c r="O32" s="145"/>
      <c r="P32" s="147"/>
      <c r="Q32" s="148"/>
      <c r="R32" s="149" t="s">
        <v>180</v>
      </c>
      <c r="S32" s="149" t="s">
        <v>195</v>
      </c>
    </row>
    <row r="33" spans="1:21" ht="26.45" customHeight="1">
      <c r="A33" s="109">
        <v>32</v>
      </c>
      <c r="B33" s="110" t="s">
        <v>13</v>
      </c>
      <c r="C33" s="111">
        <f>SUM(D33:Q33)</f>
        <v>94569</v>
      </c>
      <c r="D33" s="111">
        <f>D34+D39+D46+D56</f>
        <v>47204</v>
      </c>
      <c r="E33" s="111"/>
      <c r="F33" s="111">
        <f>F34+F39+F46+F56</f>
        <v>33000</v>
      </c>
      <c r="G33" s="111">
        <f t="shared" ref="G33:Q33" si="0">G34+G39+G46+G56</f>
        <v>5300</v>
      </c>
      <c r="H33" s="111">
        <f t="shared" si="0"/>
        <v>5600</v>
      </c>
      <c r="I33" s="111">
        <f t="shared" si="0"/>
        <v>3465</v>
      </c>
      <c r="J33" s="111">
        <f t="shared" si="0"/>
        <v>0</v>
      </c>
      <c r="K33" s="111">
        <f t="shared" si="0"/>
        <v>0</v>
      </c>
      <c r="L33" s="111"/>
      <c r="M33" s="111">
        <f t="shared" si="0"/>
        <v>0</v>
      </c>
      <c r="N33" s="111"/>
      <c r="O33" s="111">
        <f t="shared" si="0"/>
        <v>0</v>
      </c>
      <c r="P33" s="111">
        <f t="shared" si="0"/>
        <v>0</v>
      </c>
      <c r="Q33" s="111">
        <f t="shared" si="0"/>
        <v>0</v>
      </c>
      <c r="R33" s="111">
        <f>C33</f>
        <v>94569</v>
      </c>
      <c r="S33" s="111">
        <f>C33</f>
        <v>94569</v>
      </c>
      <c r="T33" s="20">
        <v>9.0880799999999998E-2</v>
      </c>
      <c r="U33" s="20">
        <v>8.9200000000000002E-2</v>
      </c>
    </row>
    <row r="34" spans="1:21" ht="26.45" customHeight="1">
      <c r="A34" s="121">
        <v>321</v>
      </c>
      <c r="B34" s="122" t="s">
        <v>14</v>
      </c>
      <c r="C34" s="123">
        <f t="shared" ref="C34:C70" si="1">SUM(D34:Q34)</f>
        <v>8000</v>
      </c>
      <c r="D34" s="123">
        <f>SUM(D35:D38)</f>
        <v>8000</v>
      </c>
      <c r="E34" s="123"/>
      <c r="F34" s="123">
        <f>SUM(F35:F38)</f>
        <v>0</v>
      </c>
      <c r="G34" s="123">
        <f t="shared" ref="G34:Q34" si="2">SUM(G35:G38)</f>
        <v>0</v>
      </c>
      <c r="H34" s="123">
        <f t="shared" si="2"/>
        <v>0</v>
      </c>
      <c r="I34" s="123">
        <f t="shared" si="2"/>
        <v>0</v>
      </c>
      <c r="J34" s="123">
        <f t="shared" si="2"/>
        <v>0</v>
      </c>
      <c r="K34" s="123">
        <f t="shared" si="2"/>
        <v>0</v>
      </c>
      <c r="L34" s="123"/>
      <c r="M34" s="123">
        <f t="shared" si="2"/>
        <v>0</v>
      </c>
      <c r="N34" s="123"/>
      <c r="O34" s="123">
        <f t="shared" si="2"/>
        <v>0</v>
      </c>
      <c r="P34" s="123">
        <f t="shared" si="2"/>
        <v>0</v>
      </c>
      <c r="Q34" s="123">
        <f t="shared" si="2"/>
        <v>0</v>
      </c>
      <c r="R34" s="123"/>
      <c r="S34" s="123"/>
    </row>
    <row r="35" spans="1:21" ht="26.45" customHeight="1">
      <c r="A35" s="21">
        <v>3211</v>
      </c>
      <c r="B35" s="22" t="s">
        <v>15</v>
      </c>
      <c r="C35" s="23">
        <f t="shared" si="1"/>
        <v>6700</v>
      </c>
      <c r="D35" s="24">
        <v>6700</v>
      </c>
      <c r="E35" s="24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5"/>
      <c r="Q35" s="25"/>
      <c r="R35" s="25"/>
      <c r="S35" s="25"/>
    </row>
    <row r="36" spans="1:21" ht="39.950000000000003" customHeight="1">
      <c r="A36" s="21">
        <v>3212</v>
      </c>
      <c r="B36" s="22" t="s">
        <v>16</v>
      </c>
      <c r="C36" s="23">
        <f t="shared" si="1"/>
        <v>0</v>
      </c>
      <c r="D36" s="24">
        <v>0</v>
      </c>
      <c r="E36" s="24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5"/>
      <c r="Q36" s="25"/>
      <c r="R36" s="25"/>
      <c r="S36" s="25"/>
    </row>
    <row r="37" spans="1:21" ht="26.45" customHeight="1">
      <c r="A37" s="21">
        <v>3213</v>
      </c>
      <c r="B37" s="22" t="s">
        <v>17</v>
      </c>
      <c r="C37" s="23">
        <f t="shared" si="1"/>
        <v>1200</v>
      </c>
      <c r="D37" s="24">
        <v>1200</v>
      </c>
      <c r="E37" s="24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5"/>
      <c r="Q37" s="25"/>
      <c r="R37" s="25"/>
      <c r="S37" s="25"/>
    </row>
    <row r="38" spans="1:21" ht="26.45" customHeight="1">
      <c r="A38" s="21">
        <v>3214</v>
      </c>
      <c r="B38" s="22" t="s">
        <v>18</v>
      </c>
      <c r="C38" s="23">
        <f t="shared" si="1"/>
        <v>100</v>
      </c>
      <c r="D38" s="24">
        <v>100</v>
      </c>
      <c r="E38" s="24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5"/>
      <c r="Q38" s="25"/>
      <c r="R38" s="25"/>
      <c r="S38" s="25"/>
    </row>
    <row r="39" spans="1:21" s="26" customFormat="1" ht="26.45" customHeight="1">
      <c r="A39" s="121">
        <v>322</v>
      </c>
      <c r="B39" s="122" t="s">
        <v>19</v>
      </c>
      <c r="C39" s="124">
        <f t="shared" si="1"/>
        <v>49584</v>
      </c>
      <c r="D39" s="124">
        <f>SUM(D40:D45)</f>
        <v>16584</v>
      </c>
      <c r="E39" s="124"/>
      <c r="F39" s="124">
        <f>SUM(F40:F45)</f>
        <v>33000</v>
      </c>
      <c r="G39" s="124">
        <f t="shared" ref="G39:Q39" si="3">SUM(G40:G45)</f>
        <v>0</v>
      </c>
      <c r="H39" s="124">
        <f t="shared" si="3"/>
        <v>0</v>
      </c>
      <c r="I39" s="124">
        <f t="shared" si="3"/>
        <v>0</v>
      </c>
      <c r="J39" s="124">
        <f t="shared" si="3"/>
        <v>0</v>
      </c>
      <c r="K39" s="124">
        <f t="shared" si="3"/>
        <v>0</v>
      </c>
      <c r="L39" s="124"/>
      <c r="M39" s="124">
        <f t="shared" si="3"/>
        <v>0</v>
      </c>
      <c r="N39" s="124"/>
      <c r="O39" s="124">
        <f t="shared" si="3"/>
        <v>0</v>
      </c>
      <c r="P39" s="124">
        <f t="shared" si="3"/>
        <v>0</v>
      </c>
      <c r="Q39" s="124">
        <f t="shared" si="3"/>
        <v>0</v>
      </c>
      <c r="R39" s="124"/>
      <c r="S39" s="124"/>
    </row>
    <row r="40" spans="1:21" ht="26.45" customHeight="1">
      <c r="A40" s="21">
        <v>3221</v>
      </c>
      <c r="B40" s="22" t="s">
        <v>20</v>
      </c>
      <c r="C40" s="23">
        <f t="shared" si="1"/>
        <v>14164</v>
      </c>
      <c r="D40" s="24">
        <v>14164</v>
      </c>
      <c r="E40" s="24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5"/>
      <c r="Q40" s="25"/>
      <c r="R40" s="25"/>
      <c r="S40" s="25"/>
    </row>
    <row r="41" spans="1:21" ht="26.45" customHeight="1">
      <c r="A41" s="21">
        <v>3222</v>
      </c>
      <c r="B41" s="22" t="s">
        <v>61</v>
      </c>
      <c r="C41" s="23">
        <f t="shared" si="1"/>
        <v>20</v>
      </c>
      <c r="D41" s="24">
        <v>20</v>
      </c>
      <c r="E41" s="24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5"/>
      <c r="Q41" s="25"/>
      <c r="R41" s="25"/>
      <c r="S41" s="25"/>
    </row>
    <row r="42" spans="1:21" ht="26.45" customHeight="1">
      <c r="A42" s="21">
        <v>3223</v>
      </c>
      <c r="B42" s="22" t="s">
        <v>21</v>
      </c>
      <c r="C42" s="23">
        <f t="shared" si="1"/>
        <v>33000</v>
      </c>
      <c r="D42" s="24"/>
      <c r="E42" s="24"/>
      <c r="F42" s="23">
        <v>33000</v>
      </c>
      <c r="G42" s="23"/>
      <c r="H42" s="23"/>
      <c r="I42" s="23"/>
      <c r="J42" s="23"/>
      <c r="K42" s="23"/>
      <c r="L42" s="23"/>
      <c r="M42" s="23"/>
      <c r="N42" s="23"/>
      <c r="O42" s="23"/>
      <c r="P42" s="25"/>
      <c r="Q42" s="25"/>
      <c r="R42" s="25"/>
      <c r="S42" s="25"/>
    </row>
    <row r="43" spans="1:21" ht="26.45" customHeight="1">
      <c r="A43" s="21">
        <v>3224</v>
      </c>
      <c r="B43" s="22" t="s">
        <v>22</v>
      </c>
      <c r="C43" s="23">
        <f t="shared" si="1"/>
        <v>1200</v>
      </c>
      <c r="D43" s="24">
        <v>1200</v>
      </c>
      <c r="E43" s="24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5"/>
      <c r="Q43" s="25"/>
      <c r="R43" s="25"/>
      <c r="S43" s="25"/>
    </row>
    <row r="44" spans="1:21" ht="26.45" customHeight="1">
      <c r="A44" s="21">
        <v>3225</v>
      </c>
      <c r="B44" s="22" t="s">
        <v>23</v>
      </c>
      <c r="C44" s="23">
        <f t="shared" si="1"/>
        <v>1000</v>
      </c>
      <c r="D44" s="24">
        <v>1000</v>
      </c>
      <c r="E44" s="24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5"/>
      <c r="Q44" s="25"/>
      <c r="R44" s="25"/>
      <c r="S44" s="25"/>
    </row>
    <row r="45" spans="1:21" ht="26.45" customHeight="1">
      <c r="A45" s="21">
        <v>3227</v>
      </c>
      <c r="B45" s="22" t="s">
        <v>24</v>
      </c>
      <c r="C45" s="23">
        <f t="shared" si="1"/>
        <v>200</v>
      </c>
      <c r="D45" s="24">
        <v>200</v>
      </c>
      <c r="E45" s="24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5"/>
      <c r="Q45" s="25"/>
      <c r="R45" s="25"/>
      <c r="S45" s="25"/>
    </row>
    <row r="46" spans="1:21" s="26" customFormat="1" ht="26.45" customHeight="1">
      <c r="A46" s="121">
        <v>323</v>
      </c>
      <c r="B46" s="122" t="s">
        <v>25</v>
      </c>
      <c r="C46" s="123">
        <f t="shared" si="1"/>
        <v>33085</v>
      </c>
      <c r="D46" s="123">
        <f>SUM(D47:D55)</f>
        <v>18720</v>
      </c>
      <c r="E46" s="123"/>
      <c r="F46" s="123">
        <f>SUM(F47:F55)</f>
        <v>0</v>
      </c>
      <c r="G46" s="123">
        <f t="shared" ref="G46:Q46" si="4">SUM(G47:G55)</f>
        <v>5300</v>
      </c>
      <c r="H46" s="123">
        <f t="shared" si="4"/>
        <v>5600</v>
      </c>
      <c r="I46" s="124">
        <f t="shared" si="4"/>
        <v>3465</v>
      </c>
      <c r="J46" s="124">
        <f t="shared" si="4"/>
        <v>0</v>
      </c>
      <c r="K46" s="124">
        <f t="shared" si="4"/>
        <v>0</v>
      </c>
      <c r="L46" s="124"/>
      <c r="M46" s="124">
        <f t="shared" si="4"/>
        <v>0</v>
      </c>
      <c r="N46" s="124"/>
      <c r="O46" s="124">
        <f t="shared" si="4"/>
        <v>0</v>
      </c>
      <c r="P46" s="124">
        <f t="shared" si="4"/>
        <v>0</v>
      </c>
      <c r="Q46" s="124">
        <f t="shared" si="4"/>
        <v>0</v>
      </c>
      <c r="R46" s="124"/>
      <c r="S46" s="124"/>
    </row>
    <row r="47" spans="1:21" ht="26.45" customHeight="1">
      <c r="A47" s="21">
        <v>3231</v>
      </c>
      <c r="B47" s="22" t="s">
        <v>26</v>
      </c>
      <c r="C47" s="23">
        <f t="shared" si="1"/>
        <v>8600</v>
      </c>
      <c r="D47" s="24">
        <v>3300</v>
      </c>
      <c r="E47" s="24"/>
      <c r="F47" s="23"/>
      <c r="G47" s="23">
        <v>5300</v>
      </c>
      <c r="H47" s="23"/>
      <c r="I47" s="23"/>
      <c r="J47" s="23"/>
      <c r="K47" s="23"/>
      <c r="L47" s="23"/>
      <c r="M47" s="23"/>
      <c r="N47" s="23"/>
      <c r="O47" s="23"/>
      <c r="P47" s="25"/>
      <c r="Q47" s="25"/>
      <c r="R47" s="25"/>
      <c r="S47" s="25"/>
    </row>
    <row r="48" spans="1:21" ht="26.45" customHeight="1">
      <c r="A48" s="21">
        <v>3232</v>
      </c>
      <c r="B48" s="22" t="s">
        <v>27</v>
      </c>
      <c r="C48" s="23">
        <f t="shared" si="1"/>
        <v>6290</v>
      </c>
      <c r="D48" s="24">
        <v>3300</v>
      </c>
      <c r="E48" s="24"/>
      <c r="F48" s="23"/>
      <c r="G48" s="23"/>
      <c r="H48" s="23"/>
      <c r="I48" s="23">
        <v>2990</v>
      </c>
      <c r="J48" s="23"/>
      <c r="K48" s="23"/>
      <c r="L48" s="23"/>
      <c r="M48" s="23"/>
      <c r="N48" s="23"/>
      <c r="O48" s="23"/>
      <c r="P48" s="25"/>
      <c r="Q48" s="25"/>
      <c r="R48" s="25"/>
      <c r="S48" s="25"/>
    </row>
    <row r="49" spans="1:21" ht="26.45" customHeight="1">
      <c r="A49" s="21">
        <v>3233</v>
      </c>
      <c r="B49" s="22" t="s">
        <v>28</v>
      </c>
      <c r="C49" s="23">
        <f t="shared" si="1"/>
        <v>20</v>
      </c>
      <c r="D49" s="24">
        <v>20</v>
      </c>
      <c r="E49" s="24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5"/>
      <c r="Q49" s="25"/>
      <c r="R49" s="25"/>
      <c r="S49" s="25"/>
    </row>
    <row r="50" spans="1:21" ht="26.45" customHeight="1">
      <c r="A50" s="21">
        <v>3234</v>
      </c>
      <c r="B50" s="22" t="s">
        <v>29</v>
      </c>
      <c r="C50" s="23">
        <f t="shared" si="1"/>
        <v>5475</v>
      </c>
      <c r="D50" s="24">
        <v>5000</v>
      </c>
      <c r="E50" s="24"/>
      <c r="F50" s="23"/>
      <c r="G50" s="23"/>
      <c r="H50" s="23"/>
      <c r="I50" s="23">
        <v>475</v>
      </c>
      <c r="J50" s="23"/>
      <c r="K50" s="23"/>
      <c r="L50" s="23"/>
      <c r="M50" s="23"/>
      <c r="N50" s="23"/>
      <c r="O50" s="23"/>
      <c r="P50" s="25"/>
      <c r="Q50" s="25"/>
      <c r="R50" s="25"/>
      <c r="S50" s="25"/>
    </row>
    <row r="51" spans="1:21" ht="26.45" customHeight="1">
      <c r="A51" s="21">
        <v>3235</v>
      </c>
      <c r="B51" s="22" t="s">
        <v>30</v>
      </c>
      <c r="C51" s="23">
        <f t="shared" si="1"/>
        <v>600</v>
      </c>
      <c r="D51" s="24">
        <v>600</v>
      </c>
      <c r="E51" s="24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5"/>
      <c r="Q51" s="25"/>
      <c r="R51" s="25"/>
      <c r="S51" s="25"/>
    </row>
    <row r="52" spans="1:21" ht="26.45" customHeight="1">
      <c r="A52" s="21">
        <v>3236</v>
      </c>
      <c r="B52" s="22" t="s">
        <v>31</v>
      </c>
      <c r="C52" s="23">
        <f t="shared" si="1"/>
        <v>6200</v>
      </c>
      <c r="D52" s="24">
        <v>600</v>
      </c>
      <c r="E52" s="24"/>
      <c r="F52" s="23"/>
      <c r="G52" s="23"/>
      <c r="H52" s="23">
        <v>5600</v>
      </c>
      <c r="I52" s="23"/>
      <c r="J52" s="23"/>
      <c r="K52" s="23"/>
      <c r="L52" s="23"/>
      <c r="M52" s="23"/>
      <c r="N52" s="23"/>
      <c r="O52" s="23"/>
      <c r="P52" s="25"/>
      <c r="Q52" s="25"/>
      <c r="R52" s="25"/>
      <c r="S52" s="25"/>
    </row>
    <row r="53" spans="1:21" ht="26.45" customHeight="1">
      <c r="A53" s="21">
        <v>3237</v>
      </c>
      <c r="B53" s="22" t="s">
        <v>32</v>
      </c>
      <c r="C53" s="23">
        <f t="shared" si="1"/>
        <v>600</v>
      </c>
      <c r="D53" s="24">
        <v>600</v>
      </c>
      <c r="E53" s="24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5"/>
      <c r="Q53" s="25"/>
      <c r="R53" s="25"/>
      <c r="S53" s="25"/>
    </row>
    <row r="54" spans="1:21" ht="26.45" customHeight="1">
      <c r="A54" s="21">
        <v>3238</v>
      </c>
      <c r="B54" s="22" t="s">
        <v>33</v>
      </c>
      <c r="C54" s="23">
        <f t="shared" si="1"/>
        <v>4100</v>
      </c>
      <c r="D54" s="24">
        <v>4100</v>
      </c>
      <c r="E54" s="24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5"/>
      <c r="Q54" s="25"/>
      <c r="R54" s="25"/>
      <c r="S54" s="25"/>
    </row>
    <row r="55" spans="1:21" ht="26.45" customHeight="1">
      <c r="A55" s="21">
        <v>3239</v>
      </c>
      <c r="B55" s="22" t="s">
        <v>34</v>
      </c>
      <c r="C55" s="23">
        <f t="shared" si="1"/>
        <v>1200</v>
      </c>
      <c r="D55" s="24">
        <v>1200</v>
      </c>
      <c r="E55" s="24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5"/>
      <c r="Q55" s="25"/>
      <c r="R55" s="25"/>
      <c r="S55" s="25"/>
    </row>
    <row r="56" spans="1:21" s="26" customFormat="1" ht="26.45" customHeight="1">
      <c r="A56" s="121">
        <v>329</v>
      </c>
      <c r="B56" s="122" t="s">
        <v>35</v>
      </c>
      <c r="C56" s="123">
        <f t="shared" si="1"/>
        <v>3900</v>
      </c>
      <c r="D56" s="123">
        <f>SUM(D57:D62)</f>
        <v>3900</v>
      </c>
      <c r="E56" s="123"/>
      <c r="F56" s="124">
        <f>SUM(F57:F62)</f>
        <v>0</v>
      </c>
      <c r="G56" s="124">
        <f t="shared" ref="G56:Q56" si="5">SUM(G57:G62)</f>
        <v>0</v>
      </c>
      <c r="H56" s="124">
        <f t="shared" si="5"/>
        <v>0</v>
      </c>
      <c r="I56" s="124">
        <f t="shared" si="5"/>
        <v>0</v>
      </c>
      <c r="J56" s="124">
        <f t="shared" si="5"/>
        <v>0</v>
      </c>
      <c r="K56" s="124">
        <f t="shared" si="5"/>
        <v>0</v>
      </c>
      <c r="L56" s="124"/>
      <c r="M56" s="124">
        <f t="shared" si="5"/>
        <v>0</v>
      </c>
      <c r="N56" s="124"/>
      <c r="O56" s="124">
        <f t="shared" si="5"/>
        <v>0</v>
      </c>
      <c r="P56" s="124">
        <f t="shared" si="5"/>
        <v>0</v>
      </c>
      <c r="Q56" s="124">
        <f t="shared" si="5"/>
        <v>0</v>
      </c>
      <c r="R56" s="124"/>
      <c r="S56" s="124"/>
    </row>
    <row r="57" spans="1:21" ht="26.45" customHeight="1">
      <c r="A57" s="21">
        <v>3291</v>
      </c>
      <c r="B57" s="22" t="s">
        <v>36</v>
      </c>
      <c r="C57" s="23">
        <f t="shared" si="1"/>
        <v>0</v>
      </c>
      <c r="D57" s="24">
        <v>0</v>
      </c>
      <c r="E57" s="24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5"/>
      <c r="Q57" s="25"/>
      <c r="R57" s="25"/>
      <c r="S57" s="25"/>
    </row>
    <row r="58" spans="1:21" ht="26.45" customHeight="1">
      <c r="A58" s="21">
        <v>3292</v>
      </c>
      <c r="B58" s="22" t="s">
        <v>37</v>
      </c>
      <c r="C58" s="23">
        <f t="shared" si="1"/>
        <v>3000</v>
      </c>
      <c r="D58" s="24">
        <v>3000</v>
      </c>
      <c r="E58" s="24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5"/>
      <c r="Q58" s="25"/>
      <c r="R58" s="25"/>
      <c r="S58" s="25"/>
    </row>
    <row r="59" spans="1:21" ht="26.45" customHeight="1">
      <c r="A59" s="21">
        <v>3293</v>
      </c>
      <c r="B59" s="22" t="s">
        <v>38</v>
      </c>
      <c r="C59" s="23">
        <f t="shared" si="1"/>
        <v>150</v>
      </c>
      <c r="D59" s="24">
        <v>150</v>
      </c>
      <c r="E59" s="24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5"/>
      <c r="Q59" s="25"/>
      <c r="R59" s="25"/>
      <c r="S59" s="25"/>
    </row>
    <row r="60" spans="1:21" ht="26.45" customHeight="1">
      <c r="A60" s="21">
        <v>3294</v>
      </c>
      <c r="B60" s="22" t="s">
        <v>39</v>
      </c>
      <c r="C60" s="23">
        <f t="shared" si="1"/>
        <v>300</v>
      </c>
      <c r="D60" s="24">
        <v>300</v>
      </c>
      <c r="E60" s="24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5"/>
      <c r="Q60" s="25"/>
      <c r="R60" s="25"/>
      <c r="S60" s="25"/>
    </row>
    <row r="61" spans="1:21" ht="26.45" customHeight="1">
      <c r="A61" s="21">
        <v>3295</v>
      </c>
      <c r="B61" s="22" t="s">
        <v>40</v>
      </c>
      <c r="C61" s="23">
        <f t="shared" si="1"/>
        <v>150</v>
      </c>
      <c r="D61" s="24">
        <v>150</v>
      </c>
      <c r="E61" s="24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5"/>
      <c r="Q61" s="25"/>
      <c r="R61" s="25"/>
      <c r="S61" s="25"/>
    </row>
    <row r="62" spans="1:21" ht="26.45" customHeight="1">
      <c r="A62" s="21">
        <v>3299</v>
      </c>
      <c r="B62" s="22" t="s">
        <v>41</v>
      </c>
      <c r="C62" s="23">
        <f t="shared" si="1"/>
        <v>300</v>
      </c>
      <c r="D62" s="24">
        <v>300</v>
      </c>
      <c r="E62" s="2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5"/>
      <c r="Q62" s="25"/>
      <c r="R62" s="25"/>
      <c r="S62" s="25"/>
    </row>
    <row r="63" spans="1:21" ht="26.45" customHeight="1">
      <c r="A63" s="112">
        <v>34</v>
      </c>
      <c r="B63" s="113" t="s">
        <v>42</v>
      </c>
      <c r="C63" s="114">
        <f t="shared" si="1"/>
        <v>0</v>
      </c>
      <c r="D63" s="115">
        <f>D64</f>
        <v>0</v>
      </c>
      <c r="E63" s="115"/>
      <c r="F63" s="114">
        <f>F64</f>
        <v>0</v>
      </c>
      <c r="G63" s="114">
        <f t="shared" ref="G63:Q63" si="6">G64</f>
        <v>0</v>
      </c>
      <c r="H63" s="114">
        <f t="shared" si="6"/>
        <v>0</v>
      </c>
      <c r="I63" s="114">
        <f t="shared" si="6"/>
        <v>0</v>
      </c>
      <c r="J63" s="114">
        <f t="shared" si="6"/>
        <v>0</v>
      </c>
      <c r="K63" s="114">
        <f t="shared" si="6"/>
        <v>0</v>
      </c>
      <c r="L63" s="114"/>
      <c r="M63" s="114">
        <f t="shared" si="6"/>
        <v>0</v>
      </c>
      <c r="N63" s="114"/>
      <c r="O63" s="114">
        <f t="shared" si="6"/>
        <v>0</v>
      </c>
      <c r="P63" s="114">
        <f t="shared" si="6"/>
        <v>0</v>
      </c>
      <c r="Q63" s="114">
        <f t="shared" si="6"/>
        <v>0</v>
      </c>
      <c r="R63" s="114">
        <f>C63</f>
        <v>0</v>
      </c>
      <c r="S63" s="114">
        <f>C63</f>
        <v>0</v>
      </c>
      <c r="T63" s="20">
        <v>0</v>
      </c>
      <c r="U63" s="20">
        <v>0</v>
      </c>
    </row>
    <row r="64" spans="1:21" s="26" customFormat="1" ht="26.45" customHeight="1">
      <c r="A64" s="125">
        <v>343</v>
      </c>
      <c r="B64" s="126" t="s">
        <v>43</v>
      </c>
      <c r="C64" s="127">
        <f t="shared" si="1"/>
        <v>0</v>
      </c>
      <c r="D64" s="127">
        <f>SUM(D65:D66)</f>
        <v>0</v>
      </c>
      <c r="E64" s="127"/>
      <c r="F64" s="128">
        <f>SUM(F65:F66)</f>
        <v>0</v>
      </c>
      <c r="G64" s="128">
        <f t="shared" ref="G64:Q64" si="7">SUM(G65:G66)</f>
        <v>0</v>
      </c>
      <c r="H64" s="128">
        <f t="shared" si="7"/>
        <v>0</v>
      </c>
      <c r="I64" s="128">
        <f t="shared" si="7"/>
        <v>0</v>
      </c>
      <c r="J64" s="128">
        <f t="shared" si="7"/>
        <v>0</v>
      </c>
      <c r="K64" s="128">
        <f t="shared" si="7"/>
        <v>0</v>
      </c>
      <c r="L64" s="128"/>
      <c r="M64" s="128">
        <f t="shared" si="7"/>
        <v>0</v>
      </c>
      <c r="N64" s="128"/>
      <c r="O64" s="128">
        <f t="shared" si="7"/>
        <v>0</v>
      </c>
      <c r="P64" s="128">
        <f t="shared" si="7"/>
        <v>0</v>
      </c>
      <c r="Q64" s="128">
        <f t="shared" si="7"/>
        <v>0</v>
      </c>
      <c r="R64" s="128"/>
      <c r="S64" s="129"/>
    </row>
    <row r="65" spans="1:21" ht="26.45" customHeight="1">
      <c r="A65" s="21">
        <v>3431</v>
      </c>
      <c r="B65" s="22" t="s">
        <v>44</v>
      </c>
      <c r="C65" s="23">
        <f t="shared" si="1"/>
        <v>0</v>
      </c>
      <c r="D65" s="24">
        <v>0</v>
      </c>
      <c r="E65" s="24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5"/>
      <c r="Q65" s="25"/>
      <c r="R65" s="25"/>
      <c r="S65" s="25"/>
    </row>
    <row r="66" spans="1:21" ht="26.45" customHeight="1">
      <c r="A66" s="21">
        <v>3433</v>
      </c>
      <c r="B66" s="22" t="s">
        <v>45</v>
      </c>
      <c r="C66" s="23">
        <f t="shared" si="1"/>
        <v>0</v>
      </c>
      <c r="D66" s="24">
        <v>0</v>
      </c>
      <c r="E66" s="24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5"/>
      <c r="Q66" s="25"/>
      <c r="R66" s="25"/>
      <c r="S66" s="25"/>
    </row>
    <row r="67" spans="1:21" ht="26.45" customHeight="1">
      <c r="A67" s="109">
        <v>42</v>
      </c>
      <c r="B67" s="110" t="s">
        <v>73</v>
      </c>
      <c r="C67" s="114">
        <f t="shared" ref="C67" si="8">SUM(D67:Q67)</f>
        <v>796</v>
      </c>
      <c r="D67" s="115">
        <f>D68</f>
        <v>0</v>
      </c>
      <c r="E67" s="115">
        <f>E68</f>
        <v>796</v>
      </c>
      <c r="F67" s="114">
        <f>F68</f>
        <v>0</v>
      </c>
      <c r="G67" s="114">
        <f t="shared" ref="G67:Q67" si="9">G68</f>
        <v>0</v>
      </c>
      <c r="H67" s="114">
        <f t="shared" si="9"/>
        <v>0</v>
      </c>
      <c r="I67" s="114">
        <f t="shared" si="9"/>
        <v>0</v>
      </c>
      <c r="J67" s="114">
        <f t="shared" si="9"/>
        <v>0</v>
      </c>
      <c r="K67" s="114">
        <f t="shared" si="9"/>
        <v>0</v>
      </c>
      <c r="L67" s="114"/>
      <c r="M67" s="114">
        <f t="shared" si="9"/>
        <v>0</v>
      </c>
      <c r="N67" s="114"/>
      <c r="O67" s="114">
        <f t="shared" si="9"/>
        <v>0</v>
      </c>
      <c r="P67" s="114">
        <f t="shared" si="9"/>
        <v>0</v>
      </c>
      <c r="Q67" s="114">
        <f t="shared" si="9"/>
        <v>0</v>
      </c>
      <c r="R67" s="114">
        <f>C67</f>
        <v>796</v>
      </c>
      <c r="S67" s="114">
        <f>C67</f>
        <v>796</v>
      </c>
    </row>
    <row r="68" spans="1:21" ht="26.45" customHeight="1">
      <c r="A68" s="121">
        <v>424</v>
      </c>
      <c r="B68" s="122" t="s">
        <v>80</v>
      </c>
      <c r="C68" s="127">
        <f t="shared" si="1"/>
        <v>796</v>
      </c>
      <c r="D68" s="127">
        <f>D69</f>
        <v>0</v>
      </c>
      <c r="E68" s="127">
        <f>E69</f>
        <v>796</v>
      </c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9"/>
    </row>
    <row r="69" spans="1:21" ht="26.45" customHeight="1">
      <c r="A69" s="21">
        <v>4241</v>
      </c>
      <c r="B69" s="22" t="s">
        <v>80</v>
      </c>
      <c r="C69" s="23">
        <f t="shared" si="1"/>
        <v>796</v>
      </c>
      <c r="D69" s="24">
        <v>0</v>
      </c>
      <c r="E69" s="24">
        <v>796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5"/>
      <c r="Q69" s="25"/>
      <c r="R69" s="25"/>
      <c r="S69" s="25"/>
    </row>
    <row r="70" spans="1:21" ht="27.95" customHeight="1">
      <c r="A70" s="119"/>
      <c r="B70" s="110" t="s">
        <v>46</v>
      </c>
      <c r="C70" s="111">
        <f t="shared" si="1"/>
        <v>95365</v>
      </c>
      <c r="D70" s="111">
        <f>D33+D63</f>
        <v>47204</v>
      </c>
      <c r="E70" s="111">
        <f>E67</f>
        <v>796</v>
      </c>
      <c r="F70" s="111">
        <f>F33+F63</f>
        <v>33000</v>
      </c>
      <c r="G70" s="111">
        <f t="shared" ref="G70:S70" si="10">G33+G63</f>
        <v>5300</v>
      </c>
      <c r="H70" s="111">
        <f t="shared" si="10"/>
        <v>5600</v>
      </c>
      <c r="I70" s="111">
        <f t="shared" si="10"/>
        <v>3465</v>
      </c>
      <c r="J70" s="111">
        <f t="shared" si="10"/>
        <v>0</v>
      </c>
      <c r="K70" s="111">
        <f t="shared" si="10"/>
        <v>0</v>
      </c>
      <c r="L70" s="111"/>
      <c r="M70" s="111">
        <f t="shared" si="10"/>
        <v>0</v>
      </c>
      <c r="N70" s="111"/>
      <c r="O70" s="111">
        <f t="shared" si="10"/>
        <v>0</v>
      </c>
      <c r="P70" s="111">
        <f t="shared" si="10"/>
        <v>0</v>
      </c>
      <c r="Q70" s="111">
        <f t="shared" si="10"/>
        <v>0</v>
      </c>
      <c r="R70" s="111">
        <f t="shared" si="10"/>
        <v>94569</v>
      </c>
      <c r="S70" s="111">
        <f t="shared" si="10"/>
        <v>94569</v>
      </c>
    </row>
    <row r="71" spans="1:21" ht="27.75" customHeight="1">
      <c r="A71" s="274" t="s">
        <v>144</v>
      </c>
      <c r="B71" s="275"/>
      <c r="C71" s="275"/>
      <c r="D71" s="275"/>
      <c r="E71" s="275"/>
      <c r="F71" s="275"/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6"/>
    </row>
    <row r="72" spans="1:21" ht="27.75" customHeight="1">
      <c r="A72" s="270" t="s">
        <v>146</v>
      </c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2"/>
    </row>
    <row r="73" spans="1:21" ht="29.1" customHeight="1">
      <c r="A73" s="263" t="s">
        <v>142</v>
      </c>
      <c r="B73" s="264"/>
      <c r="C73" s="264"/>
      <c r="D73" s="264"/>
      <c r="E73" s="264"/>
      <c r="F73" s="264"/>
      <c r="G73" s="264"/>
      <c r="H73" s="264"/>
      <c r="I73" s="264"/>
      <c r="J73" s="264"/>
      <c r="K73" s="264"/>
      <c r="L73" s="264"/>
      <c r="M73" s="264"/>
      <c r="N73" s="264"/>
      <c r="O73" s="264"/>
      <c r="P73" s="264"/>
      <c r="Q73" s="264"/>
      <c r="R73" s="264"/>
      <c r="S73" s="265"/>
    </row>
    <row r="74" spans="1:21" s="19" customFormat="1" ht="110.25" customHeight="1">
      <c r="A74" s="17" t="s">
        <v>47</v>
      </c>
      <c r="B74" s="17" t="s">
        <v>8</v>
      </c>
      <c r="C74" s="146" t="s">
        <v>191</v>
      </c>
      <c r="D74" s="17" t="s">
        <v>48</v>
      </c>
      <c r="E74" s="17" t="s">
        <v>189</v>
      </c>
      <c r="F74" s="18"/>
      <c r="G74" s="17" t="s">
        <v>160</v>
      </c>
      <c r="H74" s="18"/>
      <c r="I74" s="106" t="s">
        <v>126</v>
      </c>
      <c r="J74" s="17"/>
      <c r="K74" s="17"/>
      <c r="L74" s="174"/>
      <c r="M74" s="106"/>
      <c r="N74" s="106"/>
      <c r="O74" s="106"/>
      <c r="P74" s="18"/>
      <c r="Q74" s="18"/>
      <c r="R74" s="149" t="s">
        <v>180</v>
      </c>
      <c r="S74" s="149" t="s">
        <v>195</v>
      </c>
    </row>
    <row r="75" spans="1:21" s="26" customFormat="1" ht="24.95" customHeight="1">
      <c r="A75" s="109">
        <v>31</v>
      </c>
      <c r="B75" s="110" t="s">
        <v>52</v>
      </c>
      <c r="C75" s="111">
        <f t="shared" ref="C75:C103" si="11">SUM(D75:Q75)</f>
        <v>198780</v>
      </c>
      <c r="D75" s="111">
        <f>D76+D78+D80</f>
        <v>149900</v>
      </c>
      <c r="E75" s="111">
        <f>E76+E78+E80</f>
        <v>5880</v>
      </c>
      <c r="F75" s="111">
        <f>F76+F78+F80</f>
        <v>0</v>
      </c>
      <c r="G75" s="111">
        <f t="shared" ref="G75:Q75" si="12">G76+G78+G80</f>
        <v>37700</v>
      </c>
      <c r="H75" s="111">
        <f t="shared" si="12"/>
        <v>0</v>
      </c>
      <c r="I75" s="111">
        <f t="shared" si="12"/>
        <v>5300</v>
      </c>
      <c r="J75" s="111">
        <f t="shared" si="12"/>
        <v>0</v>
      </c>
      <c r="K75" s="111">
        <f t="shared" si="12"/>
        <v>0</v>
      </c>
      <c r="L75" s="111">
        <f>L76+L78+L80</f>
        <v>0</v>
      </c>
      <c r="M75" s="111">
        <f t="shared" si="12"/>
        <v>0</v>
      </c>
      <c r="N75" s="111"/>
      <c r="O75" s="111">
        <f t="shared" si="12"/>
        <v>0</v>
      </c>
      <c r="P75" s="111">
        <f t="shared" si="12"/>
        <v>0</v>
      </c>
      <c r="Q75" s="111">
        <f t="shared" si="12"/>
        <v>0</v>
      </c>
      <c r="R75" s="111">
        <f>C75</f>
        <v>198780</v>
      </c>
      <c r="S75" s="111">
        <f>C75</f>
        <v>198780</v>
      </c>
      <c r="T75" s="20">
        <v>0</v>
      </c>
      <c r="U75" s="20">
        <v>0</v>
      </c>
    </row>
    <row r="76" spans="1:21" ht="24.95" customHeight="1">
      <c r="A76" s="121">
        <v>311</v>
      </c>
      <c r="B76" s="122" t="s">
        <v>53</v>
      </c>
      <c r="C76" s="123">
        <f t="shared" si="11"/>
        <v>164010</v>
      </c>
      <c r="D76" s="123">
        <f>SUM(D77)</f>
        <v>125000</v>
      </c>
      <c r="E76" s="123">
        <f>SUM(E77)</f>
        <v>5050</v>
      </c>
      <c r="F76" s="123"/>
      <c r="G76" s="123">
        <f t="shared" ref="G76:L76" si="13">SUM(G77)</f>
        <v>30660</v>
      </c>
      <c r="H76" s="123"/>
      <c r="I76" s="123">
        <f t="shared" si="13"/>
        <v>3300</v>
      </c>
      <c r="J76" s="123"/>
      <c r="K76" s="123"/>
      <c r="L76" s="123">
        <f t="shared" si="13"/>
        <v>0</v>
      </c>
      <c r="M76" s="123"/>
      <c r="N76" s="123"/>
      <c r="O76" s="123"/>
      <c r="P76" s="123"/>
      <c r="Q76" s="123"/>
      <c r="R76" s="130"/>
      <c r="S76" s="130"/>
    </row>
    <row r="77" spans="1:21" ht="24.95" customHeight="1">
      <c r="A77" s="21">
        <v>3111</v>
      </c>
      <c r="B77" s="22" t="s">
        <v>54</v>
      </c>
      <c r="C77" s="23">
        <f t="shared" si="11"/>
        <v>164010</v>
      </c>
      <c r="D77" s="24">
        <v>125000</v>
      </c>
      <c r="E77" s="24">
        <v>5050</v>
      </c>
      <c r="F77" s="23"/>
      <c r="G77" s="24">
        <v>30660</v>
      </c>
      <c r="H77" s="23"/>
      <c r="I77" s="27">
        <v>3300</v>
      </c>
      <c r="J77" s="23"/>
      <c r="K77" s="23"/>
      <c r="L77" s="23"/>
      <c r="M77" s="23"/>
      <c r="N77" s="23"/>
      <c r="O77" s="23"/>
      <c r="P77" s="28"/>
      <c r="Q77" s="28"/>
      <c r="R77" s="25"/>
      <c r="S77" s="25"/>
    </row>
    <row r="78" spans="1:21" s="26" customFormat="1" ht="24.95" customHeight="1">
      <c r="A78" s="121">
        <v>312</v>
      </c>
      <c r="B78" s="122" t="s">
        <v>55</v>
      </c>
      <c r="C78" s="123">
        <f t="shared" si="11"/>
        <v>7760</v>
      </c>
      <c r="D78" s="123">
        <f>SUM(D79)</f>
        <v>4300</v>
      </c>
      <c r="E78" s="123"/>
      <c r="F78" s="123"/>
      <c r="G78" s="123">
        <f t="shared" ref="G78:I78" si="14">SUM(G79)</f>
        <v>2000</v>
      </c>
      <c r="H78" s="123"/>
      <c r="I78" s="123">
        <f t="shared" si="14"/>
        <v>1460</v>
      </c>
      <c r="J78" s="124"/>
      <c r="K78" s="124"/>
      <c r="L78" s="124"/>
      <c r="M78" s="124"/>
      <c r="N78" s="124"/>
      <c r="O78" s="124"/>
      <c r="P78" s="124"/>
      <c r="Q78" s="124"/>
      <c r="R78" s="131"/>
      <c r="S78" s="131"/>
    </row>
    <row r="79" spans="1:21" ht="24.95" customHeight="1">
      <c r="A79" s="21">
        <v>3121</v>
      </c>
      <c r="B79" s="22" t="s">
        <v>55</v>
      </c>
      <c r="C79" s="23">
        <f t="shared" si="11"/>
        <v>7760</v>
      </c>
      <c r="D79" s="24">
        <v>4300</v>
      </c>
      <c r="E79" s="24"/>
      <c r="F79" s="23"/>
      <c r="G79" s="24">
        <v>2000</v>
      </c>
      <c r="H79" s="23"/>
      <c r="I79" s="24">
        <v>1460</v>
      </c>
      <c r="J79" s="23"/>
      <c r="K79" s="23"/>
      <c r="L79" s="23"/>
      <c r="M79" s="23"/>
      <c r="N79" s="23"/>
      <c r="O79" s="23"/>
      <c r="P79" s="28"/>
      <c r="Q79" s="28"/>
      <c r="R79" s="25"/>
      <c r="S79" s="25"/>
    </row>
    <row r="80" spans="1:21" s="26" customFormat="1" ht="24.95" customHeight="1">
      <c r="A80" s="121">
        <v>313</v>
      </c>
      <c r="B80" s="122" t="s">
        <v>56</v>
      </c>
      <c r="C80" s="124">
        <f t="shared" si="11"/>
        <v>27010</v>
      </c>
      <c r="D80" s="124">
        <f>SUM(D81:D82)</f>
        <v>20600</v>
      </c>
      <c r="E80" s="124">
        <f>SUM(E81:E82)</f>
        <v>830</v>
      </c>
      <c r="F80" s="124"/>
      <c r="G80" s="124">
        <f t="shared" ref="G80:I80" si="15">SUM(G81:G82)</f>
        <v>5040</v>
      </c>
      <c r="H80" s="124"/>
      <c r="I80" s="124">
        <f t="shared" si="15"/>
        <v>540</v>
      </c>
      <c r="J80" s="124"/>
      <c r="K80" s="124"/>
      <c r="L80" s="124"/>
      <c r="M80" s="124"/>
      <c r="N80" s="124"/>
      <c r="O80" s="124"/>
      <c r="P80" s="124"/>
      <c r="Q80" s="124"/>
      <c r="R80" s="131"/>
      <c r="S80" s="131"/>
    </row>
    <row r="81" spans="1:23" ht="24.95" customHeight="1">
      <c r="A81" s="21">
        <v>3132</v>
      </c>
      <c r="B81" s="22" t="s">
        <v>57</v>
      </c>
      <c r="C81" s="23">
        <f t="shared" si="11"/>
        <v>27010</v>
      </c>
      <c r="D81" s="24">
        <v>20600</v>
      </c>
      <c r="E81" s="24">
        <v>830</v>
      </c>
      <c r="F81" s="23"/>
      <c r="G81" s="24">
        <v>5040</v>
      </c>
      <c r="H81" s="23"/>
      <c r="I81" s="24">
        <v>540</v>
      </c>
      <c r="J81" s="23"/>
      <c r="K81" s="23"/>
      <c r="L81" s="23"/>
      <c r="M81" s="23"/>
      <c r="N81" s="23"/>
      <c r="O81" s="23"/>
      <c r="P81" s="28"/>
      <c r="Q81" s="28"/>
      <c r="R81" s="25"/>
      <c r="S81" s="25"/>
      <c r="W81" s="172"/>
    </row>
    <row r="82" spans="1:23" ht="24.95" customHeight="1">
      <c r="A82" s="21">
        <v>3133</v>
      </c>
      <c r="B82" s="22" t="s">
        <v>58</v>
      </c>
      <c r="C82" s="23">
        <f t="shared" si="11"/>
        <v>0</v>
      </c>
      <c r="D82" s="24"/>
      <c r="E82" s="24"/>
      <c r="F82" s="23"/>
      <c r="G82" s="24"/>
      <c r="H82" s="23"/>
      <c r="I82" s="24"/>
      <c r="J82" s="23"/>
      <c r="K82" s="23"/>
      <c r="L82" s="23"/>
      <c r="M82" s="23"/>
      <c r="N82" s="23"/>
      <c r="O82" s="23"/>
      <c r="P82" s="28"/>
      <c r="Q82" s="28"/>
      <c r="R82" s="25"/>
      <c r="S82" s="25"/>
      <c r="W82" s="172"/>
    </row>
    <row r="83" spans="1:23" s="26" customFormat="1" ht="24.95" customHeight="1">
      <c r="A83" s="109">
        <v>32</v>
      </c>
      <c r="B83" s="110" t="s">
        <v>13</v>
      </c>
      <c r="C83" s="111">
        <f t="shared" si="11"/>
        <v>25800</v>
      </c>
      <c r="D83" s="111">
        <f>D84+D86+D90+D97</f>
        <v>3000</v>
      </c>
      <c r="E83" s="111"/>
      <c r="F83" s="111">
        <f>F84+F86+F90+F97</f>
        <v>0</v>
      </c>
      <c r="G83" s="111">
        <f t="shared" ref="G83:Q83" si="16">G84+G86+G90+G97</f>
        <v>22100</v>
      </c>
      <c r="H83" s="111">
        <f t="shared" si="16"/>
        <v>0</v>
      </c>
      <c r="I83" s="111">
        <f t="shared" si="16"/>
        <v>700</v>
      </c>
      <c r="J83" s="111">
        <f t="shared" si="16"/>
        <v>0</v>
      </c>
      <c r="K83" s="111">
        <f t="shared" si="16"/>
        <v>0</v>
      </c>
      <c r="L83" s="111">
        <f>L84+L86+L90+L97</f>
        <v>0</v>
      </c>
      <c r="M83" s="111">
        <f t="shared" si="16"/>
        <v>0</v>
      </c>
      <c r="N83" s="111"/>
      <c r="O83" s="111">
        <f t="shared" si="16"/>
        <v>0</v>
      </c>
      <c r="P83" s="111">
        <f t="shared" si="16"/>
        <v>0</v>
      </c>
      <c r="Q83" s="111">
        <f t="shared" si="16"/>
        <v>0</v>
      </c>
      <c r="R83" s="111">
        <f>C83</f>
        <v>25800</v>
      </c>
      <c r="S83" s="111">
        <f>C83</f>
        <v>25800</v>
      </c>
      <c r="T83" s="20">
        <v>0</v>
      </c>
      <c r="U83" s="20">
        <v>0</v>
      </c>
      <c r="W83" s="172"/>
    </row>
    <row r="84" spans="1:23" s="26" customFormat="1" ht="24.95" customHeight="1">
      <c r="A84" s="121">
        <v>321</v>
      </c>
      <c r="B84" s="122" t="s">
        <v>14</v>
      </c>
      <c r="C84" s="123">
        <f t="shared" si="11"/>
        <v>4800</v>
      </c>
      <c r="D84" s="123">
        <f>SUM(D85)</f>
        <v>3000</v>
      </c>
      <c r="E84" s="123"/>
      <c r="F84" s="123">
        <f>SUM(F85)</f>
        <v>0</v>
      </c>
      <c r="G84" s="123">
        <f t="shared" ref="G84:I84" si="17">SUM(G85)</f>
        <v>1100</v>
      </c>
      <c r="H84" s="123">
        <f t="shared" si="17"/>
        <v>0</v>
      </c>
      <c r="I84" s="123">
        <f t="shared" si="17"/>
        <v>700</v>
      </c>
      <c r="J84" s="123"/>
      <c r="K84" s="123"/>
      <c r="L84" s="123"/>
      <c r="M84" s="123"/>
      <c r="N84" s="123"/>
      <c r="O84" s="123"/>
      <c r="P84" s="123"/>
      <c r="Q84" s="123"/>
      <c r="R84" s="130"/>
      <c r="S84" s="130"/>
      <c r="W84" s="172"/>
    </row>
    <row r="85" spans="1:23" ht="39.950000000000003" customHeight="1">
      <c r="A85" s="21">
        <v>3212</v>
      </c>
      <c r="B85" s="22" t="s">
        <v>59</v>
      </c>
      <c r="C85" s="23">
        <f t="shared" si="11"/>
        <v>4800</v>
      </c>
      <c r="D85" s="23">
        <v>3000</v>
      </c>
      <c r="E85" s="23"/>
      <c r="F85" s="23"/>
      <c r="G85" s="23">
        <v>1100</v>
      </c>
      <c r="H85" s="23"/>
      <c r="I85" s="23">
        <v>700</v>
      </c>
      <c r="J85" s="23"/>
      <c r="K85" s="23"/>
      <c r="L85" s="23"/>
      <c r="M85" s="23"/>
      <c r="N85" s="23"/>
      <c r="O85" s="23"/>
      <c r="P85" s="28"/>
      <c r="Q85" s="28"/>
      <c r="R85" s="25"/>
      <c r="S85" s="25"/>
    </row>
    <row r="86" spans="1:23" s="26" customFormat="1" ht="24.95" customHeight="1">
      <c r="A86" s="121">
        <v>322</v>
      </c>
      <c r="B86" s="122" t="s">
        <v>60</v>
      </c>
      <c r="C86" s="123">
        <f t="shared" si="11"/>
        <v>21000</v>
      </c>
      <c r="D86" s="123">
        <f>SUM(D87:D89)</f>
        <v>0</v>
      </c>
      <c r="E86" s="123"/>
      <c r="F86" s="123"/>
      <c r="G86" s="123">
        <f t="shared" ref="G86:I86" si="18">SUM(G87:G89)</f>
        <v>21000</v>
      </c>
      <c r="H86" s="123"/>
      <c r="I86" s="123">
        <f t="shared" si="18"/>
        <v>0</v>
      </c>
      <c r="J86" s="123"/>
      <c r="K86" s="123"/>
      <c r="L86" s="123"/>
      <c r="M86" s="123"/>
      <c r="N86" s="123"/>
      <c r="O86" s="123"/>
      <c r="P86" s="123"/>
      <c r="Q86" s="123"/>
      <c r="R86" s="130"/>
      <c r="S86" s="130"/>
    </row>
    <row r="87" spans="1:23" ht="24.95" customHeight="1">
      <c r="A87" s="21">
        <v>3221</v>
      </c>
      <c r="B87" s="22" t="s">
        <v>20</v>
      </c>
      <c r="C87" s="23">
        <f t="shared" si="11"/>
        <v>1000</v>
      </c>
      <c r="D87" s="24"/>
      <c r="E87" s="24"/>
      <c r="F87" s="23"/>
      <c r="G87" s="24">
        <v>1000</v>
      </c>
      <c r="H87" s="23"/>
      <c r="I87" s="24"/>
      <c r="J87" s="23"/>
      <c r="K87" s="23"/>
      <c r="L87" s="23"/>
      <c r="M87" s="23"/>
      <c r="N87" s="23"/>
      <c r="O87" s="23"/>
      <c r="P87" s="28"/>
      <c r="Q87" s="28"/>
      <c r="R87" s="25"/>
      <c r="S87" s="25"/>
    </row>
    <row r="88" spans="1:23" ht="24.95" customHeight="1">
      <c r="A88" s="21">
        <v>3222</v>
      </c>
      <c r="B88" s="22" t="s">
        <v>61</v>
      </c>
      <c r="C88" s="23">
        <f t="shared" si="11"/>
        <v>20000</v>
      </c>
      <c r="D88" s="24"/>
      <c r="E88" s="24"/>
      <c r="F88" s="23"/>
      <c r="G88" s="24">
        <v>20000</v>
      </c>
      <c r="H88" s="23"/>
      <c r="I88" s="24"/>
      <c r="J88" s="23"/>
      <c r="K88" s="23"/>
      <c r="L88" s="23"/>
      <c r="M88" s="23"/>
      <c r="N88" s="23"/>
      <c r="O88" s="23"/>
      <c r="P88" s="28"/>
      <c r="Q88" s="28"/>
      <c r="R88" s="25"/>
      <c r="S88" s="25"/>
      <c r="W88" s="171"/>
    </row>
    <row r="89" spans="1:23" ht="24.95" customHeight="1">
      <c r="A89" s="21">
        <v>3225</v>
      </c>
      <c r="B89" s="22" t="s">
        <v>62</v>
      </c>
      <c r="C89" s="23">
        <f t="shared" si="11"/>
        <v>0</v>
      </c>
      <c r="D89" s="24"/>
      <c r="E89" s="24"/>
      <c r="F89" s="23"/>
      <c r="G89" s="24"/>
      <c r="H89" s="23"/>
      <c r="I89" s="24"/>
      <c r="J89" s="23"/>
      <c r="K89" s="23"/>
      <c r="L89" s="23"/>
      <c r="M89" s="23"/>
      <c r="N89" s="23"/>
      <c r="O89" s="23"/>
      <c r="P89" s="28"/>
      <c r="Q89" s="28"/>
      <c r="R89" s="25"/>
      <c r="S89" s="25"/>
      <c r="W89" s="171"/>
    </row>
    <row r="90" spans="1:23" s="26" customFormat="1" ht="24.95" customHeight="1">
      <c r="A90" s="121">
        <v>323</v>
      </c>
      <c r="B90" s="122" t="s">
        <v>25</v>
      </c>
      <c r="C90" s="124">
        <f t="shared" si="11"/>
        <v>0</v>
      </c>
      <c r="D90" s="124">
        <f>SUM(D91:D96)</f>
        <v>0</v>
      </c>
      <c r="E90" s="124"/>
      <c r="F90" s="124"/>
      <c r="G90" s="124">
        <f t="shared" ref="G90:I90" si="19">SUM(G91:G96)</f>
        <v>0</v>
      </c>
      <c r="H90" s="124"/>
      <c r="I90" s="124">
        <f t="shared" si="19"/>
        <v>0</v>
      </c>
      <c r="J90" s="124"/>
      <c r="K90" s="124"/>
      <c r="L90" s="124"/>
      <c r="M90" s="124"/>
      <c r="N90" s="124"/>
      <c r="O90" s="124"/>
      <c r="P90" s="124"/>
      <c r="Q90" s="124"/>
      <c r="R90" s="131"/>
      <c r="S90" s="131"/>
      <c r="W90" s="171"/>
    </row>
    <row r="91" spans="1:23" ht="24.95" customHeight="1">
      <c r="A91" s="21">
        <v>3231</v>
      </c>
      <c r="B91" s="22" t="s">
        <v>63</v>
      </c>
      <c r="C91" s="23">
        <f t="shared" si="11"/>
        <v>0</v>
      </c>
      <c r="D91" s="24"/>
      <c r="E91" s="24"/>
      <c r="F91" s="23"/>
      <c r="G91" s="24"/>
      <c r="H91" s="23"/>
      <c r="I91" s="24"/>
      <c r="J91" s="23"/>
      <c r="K91" s="23"/>
      <c r="L91" s="23"/>
      <c r="M91" s="23"/>
      <c r="N91" s="23"/>
      <c r="O91" s="23"/>
      <c r="P91" s="28"/>
      <c r="Q91" s="28"/>
      <c r="R91" s="25"/>
      <c r="S91" s="25"/>
      <c r="W91" s="171"/>
    </row>
    <row r="92" spans="1:23" ht="24.95" customHeight="1">
      <c r="A92" s="21">
        <v>3232</v>
      </c>
      <c r="B92" s="22" t="s">
        <v>64</v>
      </c>
      <c r="C92" s="23">
        <f t="shared" si="11"/>
        <v>0</v>
      </c>
      <c r="D92" s="24"/>
      <c r="E92" s="24"/>
      <c r="F92" s="23"/>
      <c r="G92" s="24"/>
      <c r="H92" s="23"/>
      <c r="I92" s="24"/>
      <c r="J92" s="23"/>
      <c r="K92" s="23"/>
      <c r="L92" s="23"/>
      <c r="M92" s="23"/>
      <c r="N92" s="23"/>
      <c r="O92" s="23"/>
      <c r="P92" s="28"/>
      <c r="Q92" s="28"/>
      <c r="R92" s="25"/>
      <c r="S92" s="25"/>
    </row>
    <row r="93" spans="1:23" ht="24.95" customHeight="1">
      <c r="A93" s="21">
        <v>3234</v>
      </c>
      <c r="B93" s="22" t="s">
        <v>29</v>
      </c>
      <c r="C93" s="23">
        <f t="shared" si="11"/>
        <v>0</v>
      </c>
      <c r="D93" s="24"/>
      <c r="E93" s="24"/>
      <c r="F93" s="23"/>
      <c r="G93" s="24"/>
      <c r="H93" s="23"/>
      <c r="I93" s="24"/>
      <c r="J93" s="23"/>
      <c r="K93" s="23"/>
      <c r="L93" s="23"/>
      <c r="M93" s="23"/>
      <c r="N93" s="23"/>
      <c r="O93" s="23"/>
      <c r="P93" s="28"/>
      <c r="Q93" s="28"/>
      <c r="R93" s="25"/>
      <c r="S93" s="25"/>
    </row>
    <row r="94" spans="1:23" ht="24.95" customHeight="1">
      <c r="A94" s="21">
        <v>3236</v>
      </c>
      <c r="B94" s="22" t="s">
        <v>65</v>
      </c>
      <c r="C94" s="23">
        <f t="shared" si="11"/>
        <v>0</v>
      </c>
      <c r="D94" s="24"/>
      <c r="E94" s="24"/>
      <c r="F94" s="23"/>
      <c r="G94" s="24"/>
      <c r="H94" s="23"/>
      <c r="I94" s="24"/>
      <c r="J94" s="23"/>
      <c r="K94" s="23"/>
      <c r="L94" s="23"/>
      <c r="M94" s="23"/>
      <c r="N94" s="23"/>
      <c r="O94" s="23"/>
      <c r="P94" s="28"/>
      <c r="Q94" s="28"/>
      <c r="R94" s="25"/>
      <c r="S94" s="25"/>
      <c r="W94" s="172"/>
    </row>
    <row r="95" spans="1:23" ht="24.95" customHeight="1">
      <c r="A95" s="21">
        <v>3237</v>
      </c>
      <c r="B95" s="22" t="s">
        <v>66</v>
      </c>
      <c r="C95" s="23">
        <f t="shared" si="11"/>
        <v>0</v>
      </c>
      <c r="D95" s="24"/>
      <c r="E95" s="24"/>
      <c r="F95" s="23"/>
      <c r="G95" s="24"/>
      <c r="H95" s="23"/>
      <c r="I95" s="24"/>
      <c r="J95" s="23"/>
      <c r="K95" s="23"/>
      <c r="L95" s="23"/>
      <c r="M95" s="23"/>
      <c r="N95" s="23"/>
      <c r="O95" s="23"/>
      <c r="P95" s="28"/>
      <c r="Q95" s="28"/>
      <c r="R95" s="25"/>
      <c r="S95" s="25"/>
      <c r="W95" s="172"/>
    </row>
    <row r="96" spans="1:23" ht="24.95" customHeight="1">
      <c r="A96" s="21">
        <v>3238</v>
      </c>
      <c r="B96" s="22" t="s">
        <v>33</v>
      </c>
      <c r="C96" s="23">
        <f t="shared" si="11"/>
        <v>0</v>
      </c>
      <c r="D96" s="24"/>
      <c r="E96" s="24"/>
      <c r="F96" s="23"/>
      <c r="G96" s="24"/>
      <c r="H96" s="23"/>
      <c r="I96" s="24"/>
      <c r="J96" s="23"/>
      <c r="K96" s="23"/>
      <c r="L96" s="23"/>
      <c r="M96" s="23"/>
      <c r="N96" s="23"/>
      <c r="O96" s="23"/>
      <c r="P96" s="28"/>
      <c r="Q96" s="28"/>
      <c r="R96" s="25"/>
      <c r="S96" s="25"/>
      <c r="W96" s="172"/>
    </row>
    <row r="97" spans="1:23" s="26" customFormat="1" ht="24.95" customHeight="1">
      <c r="A97" s="121">
        <v>329</v>
      </c>
      <c r="B97" s="122" t="s">
        <v>35</v>
      </c>
      <c r="C97" s="124">
        <f t="shared" si="11"/>
        <v>0</v>
      </c>
      <c r="D97" s="124">
        <f>SUM(D98:D100)</f>
        <v>0</v>
      </c>
      <c r="E97" s="124"/>
      <c r="F97" s="124"/>
      <c r="G97" s="124">
        <f t="shared" ref="G97:I97" si="20">SUM(G100)</f>
        <v>0</v>
      </c>
      <c r="H97" s="124"/>
      <c r="I97" s="124">
        <f t="shared" si="20"/>
        <v>0</v>
      </c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W97" s="172"/>
    </row>
    <row r="98" spans="1:23" s="26" customFormat="1" ht="24.95" customHeight="1">
      <c r="A98" s="21">
        <v>3295</v>
      </c>
      <c r="B98" s="22" t="s">
        <v>40</v>
      </c>
      <c r="C98" s="205">
        <f t="shared" si="11"/>
        <v>0</v>
      </c>
      <c r="D98" s="205"/>
      <c r="E98" s="205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W98" s="172"/>
    </row>
    <row r="99" spans="1:23" s="26" customFormat="1" ht="24.95" customHeight="1">
      <c r="A99" s="21">
        <v>3296</v>
      </c>
      <c r="B99" s="22" t="s">
        <v>171</v>
      </c>
      <c r="C99" s="205">
        <f t="shared" si="11"/>
        <v>0</v>
      </c>
      <c r="D99" s="205"/>
      <c r="E99" s="205"/>
      <c r="F99" s="206"/>
      <c r="G99" s="206"/>
      <c r="H99" s="206"/>
      <c r="I99" s="206"/>
      <c r="J99" s="206"/>
      <c r="K99" s="206"/>
      <c r="L99" s="206"/>
      <c r="M99" s="206"/>
      <c r="N99" s="206"/>
      <c r="O99" s="206"/>
      <c r="P99" s="206"/>
      <c r="Q99" s="206"/>
      <c r="R99" s="206"/>
      <c r="S99" s="206"/>
      <c r="W99" s="172"/>
    </row>
    <row r="100" spans="1:23" ht="24.95" customHeight="1">
      <c r="A100" s="21">
        <v>3299</v>
      </c>
      <c r="B100" s="22" t="s">
        <v>35</v>
      </c>
      <c r="C100" s="205">
        <f t="shared" si="11"/>
        <v>0</v>
      </c>
      <c r="D100" s="24"/>
      <c r="E100" s="24"/>
      <c r="F100" s="23"/>
      <c r="G100" s="24"/>
      <c r="H100" s="23"/>
      <c r="I100" s="24"/>
      <c r="J100" s="23"/>
      <c r="K100" s="23"/>
      <c r="L100" s="23"/>
      <c r="M100" s="23"/>
      <c r="N100" s="23"/>
      <c r="O100" s="23"/>
      <c r="P100" s="28"/>
      <c r="Q100" s="28"/>
      <c r="R100" s="25"/>
      <c r="S100" s="25"/>
    </row>
    <row r="101" spans="1:23" ht="24.95" customHeight="1">
      <c r="A101" s="109">
        <v>34</v>
      </c>
      <c r="B101" s="110" t="s">
        <v>42</v>
      </c>
      <c r="C101" s="111">
        <f t="shared" si="11"/>
        <v>0</v>
      </c>
      <c r="D101" s="111">
        <f>D102</f>
        <v>0</v>
      </c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>
        <f>C101</f>
        <v>0</v>
      </c>
      <c r="S101" s="111">
        <f>C101</f>
        <v>0</v>
      </c>
    </row>
    <row r="102" spans="1:23" ht="24.95" customHeight="1">
      <c r="A102" s="121">
        <v>343</v>
      </c>
      <c r="B102" s="122" t="s">
        <v>43</v>
      </c>
      <c r="C102" s="124">
        <f t="shared" si="11"/>
        <v>0</v>
      </c>
      <c r="D102" s="124"/>
      <c r="E102" s="124"/>
      <c r="F102" s="124"/>
      <c r="G102" s="124"/>
      <c r="H102" s="124"/>
      <c r="I102" s="124"/>
      <c r="J102" s="124"/>
      <c r="K102" s="124"/>
      <c r="L102" s="124"/>
      <c r="M102" s="124"/>
      <c r="N102" s="124"/>
      <c r="O102" s="124"/>
      <c r="P102" s="124"/>
      <c r="Q102" s="124"/>
      <c r="R102" s="124"/>
      <c r="S102" s="124"/>
    </row>
    <row r="103" spans="1:23" ht="24.95" customHeight="1">
      <c r="A103" s="21">
        <v>3433</v>
      </c>
      <c r="B103" s="22" t="s">
        <v>45</v>
      </c>
      <c r="C103" s="205">
        <f t="shared" si="11"/>
        <v>0</v>
      </c>
      <c r="D103" s="24"/>
      <c r="E103" s="24"/>
      <c r="F103" s="23"/>
      <c r="G103" s="24"/>
      <c r="H103" s="23"/>
      <c r="I103" s="24"/>
      <c r="J103" s="23"/>
      <c r="K103" s="23"/>
      <c r="L103" s="23"/>
      <c r="M103" s="23"/>
      <c r="N103" s="23"/>
      <c r="O103" s="23"/>
      <c r="P103" s="28"/>
      <c r="Q103" s="28"/>
      <c r="R103" s="25"/>
      <c r="S103" s="25"/>
    </row>
    <row r="104" spans="1:23" ht="24.95" customHeight="1">
      <c r="A104" s="109"/>
      <c r="B104" s="120" t="s">
        <v>46</v>
      </c>
      <c r="C104" s="111">
        <f>SUM(D104:P104)</f>
        <v>224580</v>
      </c>
      <c r="D104" s="111">
        <f>D75+D83+D101</f>
        <v>152900</v>
      </c>
      <c r="E104" s="111">
        <f>E75+E83+E101</f>
        <v>5880</v>
      </c>
      <c r="F104" s="111">
        <f>F75+F83</f>
        <v>0</v>
      </c>
      <c r="G104" s="111">
        <f t="shared" ref="G104:Q104" si="21">G75+G83</f>
        <v>59800</v>
      </c>
      <c r="H104" s="111">
        <f t="shared" si="21"/>
        <v>0</v>
      </c>
      <c r="I104" s="111">
        <f t="shared" si="21"/>
        <v>6000</v>
      </c>
      <c r="J104" s="111">
        <f t="shared" si="21"/>
        <v>0</v>
      </c>
      <c r="K104" s="111">
        <f t="shared" si="21"/>
        <v>0</v>
      </c>
      <c r="L104" s="111">
        <f>L75+L83</f>
        <v>0</v>
      </c>
      <c r="M104" s="111">
        <f t="shared" si="21"/>
        <v>0</v>
      </c>
      <c r="N104" s="111"/>
      <c r="O104" s="111">
        <f t="shared" si="21"/>
        <v>0</v>
      </c>
      <c r="P104" s="111">
        <f t="shared" si="21"/>
        <v>0</v>
      </c>
      <c r="Q104" s="111">
        <f t="shared" si="21"/>
        <v>0</v>
      </c>
      <c r="R104" s="111">
        <f>R75+R83+R101</f>
        <v>224580</v>
      </c>
      <c r="S104" s="111">
        <f>S75+S83+S101</f>
        <v>224580</v>
      </c>
    </row>
    <row r="105" spans="1:23" ht="29.1" customHeight="1">
      <c r="A105" s="274" t="s">
        <v>144</v>
      </c>
      <c r="B105" s="275"/>
      <c r="C105" s="275"/>
      <c r="D105" s="275"/>
      <c r="E105" s="275"/>
      <c r="F105" s="275"/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6"/>
    </row>
    <row r="106" spans="1:23" ht="29.1" customHeight="1">
      <c r="A106" s="270" t="s">
        <v>146</v>
      </c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2"/>
    </row>
    <row r="107" spans="1:23" ht="29.1" customHeight="1">
      <c r="A107" s="266" t="s">
        <v>141</v>
      </c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8"/>
    </row>
    <row r="108" spans="1:23" ht="139.5" customHeight="1">
      <c r="A108" s="29" t="s">
        <v>7</v>
      </c>
      <c r="B108" s="29" t="s">
        <v>8</v>
      </c>
      <c r="C108" s="146" t="s">
        <v>191</v>
      </c>
      <c r="D108" s="18" t="s">
        <v>197</v>
      </c>
      <c r="E108" s="18" t="s">
        <v>199</v>
      </c>
      <c r="F108" s="18" t="s">
        <v>157</v>
      </c>
      <c r="G108" s="18" t="s">
        <v>158</v>
      </c>
      <c r="H108" s="17" t="s">
        <v>160</v>
      </c>
      <c r="I108" s="18" t="s">
        <v>137</v>
      </c>
      <c r="J108" s="106" t="s">
        <v>126</v>
      </c>
      <c r="K108" s="18" t="s">
        <v>51</v>
      </c>
      <c r="L108" s="18" t="s">
        <v>172</v>
      </c>
      <c r="M108" s="17" t="s">
        <v>156</v>
      </c>
      <c r="N108" s="174" t="s">
        <v>173</v>
      </c>
      <c r="O108" s="106" t="s">
        <v>127</v>
      </c>
      <c r="P108" s="106" t="s">
        <v>128</v>
      </c>
      <c r="Q108" s="18" t="s">
        <v>125</v>
      </c>
      <c r="R108" s="149" t="s">
        <v>180</v>
      </c>
      <c r="S108" s="149" t="s">
        <v>195</v>
      </c>
    </row>
    <row r="109" spans="1:23" s="26" customFormat="1" ht="24.95" customHeight="1">
      <c r="A109" s="109">
        <v>31</v>
      </c>
      <c r="B109" s="110" t="s">
        <v>52</v>
      </c>
      <c r="C109" s="116">
        <f t="shared" ref="C109:C140" si="22">SUM(D109:Q109)</f>
        <v>7910</v>
      </c>
      <c r="D109" s="116"/>
      <c r="E109" s="116">
        <f>E114+E110</f>
        <v>4770</v>
      </c>
      <c r="F109" s="116">
        <f t="shared" ref="F109:M109" si="23">F110+F112+F114</f>
        <v>0</v>
      </c>
      <c r="G109" s="116">
        <f t="shared" si="23"/>
        <v>2330</v>
      </c>
      <c r="H109" s="116">
        <f t="shared" si="23"/>
        <v>0</v>
      </c>
      <c r="I109" s="116">
        <f t="shared" si="23"/>
        <v>0</v>
      </c>
      <c r="J109" s="116">
        <f t="shared" si="23"/>
        <v>0</v>
      </c>
      <c r="K109" s="116">
        <f t="shared" si="23"/>
        <v>0</v>
      </c>
      <c r="L109" s="116">
        <f t="shared" si="23"/>
        <v>0</v>
      </c>
      <c r="M109" s="116">
        <f t="shared" si="23"/>
        <v>0</v>
      </c>
      <c r="N109" s="116"/>
      <c r="O109" s="116">
        <f>O110+O112+O114</f>
        <v>0</v>
      </c>
      <c r="P109" s="116">
        <f>P110+P112+P114</f>
        <v>810</v>
      </c>
      <c r="Q109" s="116">
        <f>Q110+Q112+Q114</f>
        <v>0</v>
      </c>
      <c r="R109" s="111">
        <f>C109</f>
        <v>7910</v>
      </c>
      <c r="S109" s="111">
        <f>C109</f>
        <v>7910</v>
      </c>
      <c r="T109" s="20">
        <v>0.01</v>
      </c>
      <c r="U109" s="20">
        <v>1.4999999999999999E-2</v>
      </c>
    </row>
    <row r="110" spans="1:23" s="26" customFormat="1" ht="24.95" customHeight="1">
      <c r="A110" s="121">
        <v>311</v>
      </c>
      <c r="B110" s="122" t="s">
        <v>53</v>
      </c>
      <c r="C110" s="132">
        <f t="shared" si="22"/>
        <v>6790</v>
      </c>
      <c r="D110" s="132"/>
      <c r="E110" s="132">
        <f>E111</f>
        <v>4100</v>
      </c>
      <c r="F110" s="132"/>
      <c r="G110" s="132">
        <f t="shared" ref="G110:Q110" si="24">SUM(G111)</f>
        <v>2000</v>
      </c>
      <c r="H110" s="132">
        <f t="shared" si="24"/>
        <v>0</v>
      </c>
      <c r="I110" s="132">
        <f t="shared" si="24"/>
        <v>0</v>
      </c>
      <c r="J110" s="132">
        <f t="shared" si="24"/>
        <v>0</v>
      </c>
      <c r="K110" s="132">
        <f t="shared" si="24"/>
        <v>0</v>
      </c>
      <c r="L110" s="132"/>
      <c r="M110" s="132">
        <f t="shared" si="24"/>
        <v>0</v>
      </c>
      <c r="N110" s="132"/>
      <c r="O110" s="132">
        <f t="shared" si="24"/>
        <v>0</v>
      </c>
      <c r="P110" s="132">
        <f t="shared" si="24"/>
        <v>690</v>
      </c>
      <c r="Q110" s="132">
        <f t="shared" si="24"/>
        <v>0</v>
      </c>
      <c r="R110" s="132"/>
      <c r="S110" s="132"/>
    </row>
    <row r="111" spans="1:23" ht="24.95" customHeight="1">
      <c r="A111" s="21">
        <v>3111</v>
      </c>
      <c r="B111" s="22" t="s">
        <v>54</v>
      </c>
      <c r="C111" s="23">
        <f t="shared" si="22"/>
        <v>6790</v>
      </c>
      <c r="D111" s="30"/>
      <c r="E111" s="30">
        <v>4100</v>
      </c>
      <c r="F111" s="30"/>
      <c r="G111" s="30">
        <v>2000</v>
      </c>
      <c r="H111" s="30"/>
      <c r="I111" s="30"/>
      <c r="J111" s="30"/>
      <c r="K111" s="30"/>
      <c r="L111" s="30"/>
      <c r="M111" s="30"/>
      <c r="N111" s="30"/>
      <c r="O111" s="30"/>
      <c r="P111" s="30">
        <v>690</v>
      </c>
      <c r="Q111" s="28"/>
      <c r="R111" s="25"/>
      <c r="S111" s="25"/>
    </row>
    <row r="112" spans="1:23" s="26" customFormat="1" ht="24.95" customHeight="1">
      <c r="A112" s="121">
        <v>312</v>
      </c>
      <c r="B112" s="122" t="s">
        <v>55</v>
      </c>
      <c r="C112" s="132">
        <f t="shared" si="22"/>
        <v>0</v>
      </c>
      <c r="D112" s="132">
        <v>0</v>
      </c>
      <c r="E112" s="132"/>
      <c r="F112" s="132"/>
      <c r="G112" s="132">
        <f t="shared" ref="G112:Q112" si="25">SUM(G113)</f>
        <v>0</v>
      </c>
      <c r="H112" s="132">
        <f t="shared" si="25"/>
        <v>0</v>
      </c>
      <c r="I112" s="132">
        <f t="shared" si="25"/>
        <v>0</v>
      </c>
      <c r="J112" s="132">
        <f t="shared" si="25"/>
        <v>0</v>
      </c>
      <c r="K112" s="132">
        <f t="shared" si="25"/>
        <v>0</v>
      </c>
      <c r="L112" s="132"/>
      <c r="M112" s="132">
        <f t="shared" si="25"/>
        <v>0</v>
      </c>
      <c r="N112" s="132"/>
      <c r="O112" s="132">
        <f t="shared" si="25"/>
        <v>0</v>
      </c>
      <c r="P112" s="132">
        <f t="shared" si="25"/>
        <v>0</v>
      </c>
      <c r="Q112" s="132">
        <f t="shared" si="25"/>
        <v>0</v>
      </c>
      <c r="R112" s="132"/>
      <c r="S112" s="132"/>
    </row>
    <row r="113" spans="1:21" ht="24.95" customHeight="1">
      <c r="A113" s="21">
        <v>3121</v>
      </c>
      <c r="B113" s="22" t="s">
        <v>55</v>
      </c>
      <c r="C113" s="30">
        <f t="shared" si="22"/>
        <v>0</v>
      </c>
      <c r="D113" s="30"/>
      <c r="E113" s="30"/>
      <c r="F113" s="30"/>
      <c r="G113" s="27"/>
      <c r="H113" s="27"/>
      <c r="I113" s="30"/>
      <c r="J113" s="30"/>
      <c r="K113" s="30"/>
      <c r="L113" s="30"/>
      <c r="M113" s="30"/>
      <c r="N113" s="30"/>
      <c r="O113" s="30"/>
      <c r="P113" s="30"/>
      <c r="Q113" s="28"/>
      <c r="R113" s="25"/>
      <c r="S113" s="25"/>
    </row>
    <row r="114" spans="1:21" s="26" customFormat="1" ht="24.95" customHeight="1">
      <c r="A114" s="134">
        <v>313</v>
      </c>
      <c r="B114" s="135" t="s">
        <v>56</v>
      </c>
      <c r="C114" s="136">
        <f t="shared" si="22"/>
        <v>1120</v>
      </c>
      <c r="D114" s="136"/>
      <c r="E114" s="136">
        <f>E115</f>
        <v>670</v>
      </c>
      <c r="F114" s="136"/>
      <c r="G114" s="136">
        <f>SUM(G115:G115)</f>
        <v>330</v>
      </c>
      <c r="H114" s="136">
        <f>SUM(H115:H115)</f>
        <v>0</v>
      </c>
      <c r="I114" s="136">
        <f>SUM(I115:I115)</f>
        <v>0</v>
      </c>
      <c r="J114" s="136">
        <f>SUM(J115:J115)</f>
        <v>0</v>
      </c>
      <c r="K114" s="136">
        <f>SUM(K115:K115)</f>
        <v>0</v>
      </c>
      <c r="L114" s="136"/>
      <c r="M114" s="136">
        <f>SUM(M115:M115)</f>
        <v>0</v>
      </c>
      <c r="N114" s="136"/>
      <c r="O114" s="136">
        <f>SUM(O115:O115)</f>
        <v>0</v>
      </c>
      <c r="P114" s="136">
        <f>SUM(P115:P116)</f>
        <v>120</v>
      </c>
      <c r="Q114" s="136">
        <f>SUM(Q115:Q115)</f>
        <v>0</v>
      </c>
      <c r="R114" s="136"/>
      <c r="S114" s="136"/>
    </row>
    <row r="115" spans="1:21" ht="24.95" customHeight="1">
      <c r="A115" s="21">
        <v>3132</v>
      </c>
      <c r="B115" s="22" t="s">
        <v>68</v>
      </c>
      <c r="C115" s="23">
        <f t="shared" si="22"/>
        <v>1120</v>
      </c>
      <c r="D115" s="30"/>
      <c r="E115" s="30">
        <v>670</v>
      </c>
      <c r="F115" s="30"/>
      <c r="G115" s="30">
        <v>330</v>
      </c>
      <c r="H115" s="30"/>
      <c r="I115" s="30"/>
      <c r="J115" s="30"/>
      <c r="K115" s="30"/>
      <c r="L115" s="30"/>
      <c r="M115" s="30"/>
      <c r="N115" s="30"/>
      <c r="O115" s="30"/>
      <c r="P115" s="30">
        <v>120</v>
      </c>
      <c r="Q115" s="28"/>
      <c r="R115" s="25"/>
      <c r="S115" s="25"/>
    </row>
    <row r="116" spans="1:21" ht="24.95" customHeight="1">
      <c r="A116" s="21">
        <v>3133</v>
      </c>
      <c r="B116" s="22" t="s">
        <v>58</v>
      </c>
      <c r="C116" s="23">
        <f t="shared" si="22"/>
        <v>0</v>
      </c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28"/>
      <c r="R116" s="25"/>
      <c r="S116" s="25"/>
    </row>
    <row r="117" spans="1:21" s="26" customFormat="1" ht="24.95" customHeight="1">
      <c r="A117" s="109">
        <v>32</v>
      </c>
      <c r="B117" s="110" t="s">
        <v>13</v>
      </c>
      <c r="C117" s="116">
        <f t="shared" si="22"/>
        <v>179750</v>
      </c>
      <c r="D117" s="116">
        <f>D118+D123+D131+D141+D143</f>
        <v>100</v>
      </c>
      <c r="E117" s="116">
        <f t="shared" ref="E117:Q117" si="26">E118+E123+E131+E141+E143</f>
        <v>1750</v>
      </c>
      <c r="F117" s="116">
        <f t="shared" si="26"/>
        <v>600</v>
      </c>
      <c r="G117" s="116">
        <f t="shared" si="26"/>
        <v>670</v>
      </c>
      <c r="H117" s="116">
        <f t="shared" si="26"/>
        <v>50000</v>
      </c>
      <c r="I117" s="116">
        <f t="shared" si="26"/>
        <v>0</v>
      </c>
      <c r="J117" s="116">
        <f t="shared" si="26"/>
        <v>0</v>
      </c>
      <c r="K117" s="116">
        <f t="shared" si="26"/>
        <v>2300</v>
      </c>
      <c r="L117" s="116">
        <f t="shared" si="26"/>
        <v>2300</v>
      </c>
      <c r="M117" s="116">
        <f t="shared" si="26"/>
        <v>0</v>
      </c>
      <c r="N117" s="116">
        <f t="shared" si="26"/>
        <v>0</v>
      </c>
      <c r="O117" s="116">
        <f t="shared" si="26"/>
        <v>3700</v>
      </c>
      <c r="P117" s="116">
        <f t="shared" si="26"/>
        <v>117330</v>
      </c>
      <c r="Q117" s="116">
        <f t="shared" si="26"/>
        <v>1000</v>
      </c>
      <c r="R117" s="111">
        <f>C117+5000</f>
        <v>184750</v>
      </c>
      <c r="S117" s="111">
        <f>R117+5000</f>
        <v>189750</v>
      </c>
      <c r="T117" s="20">
        <v>1.7566999999999999E-2</v>
      </c>
      <c r="U117" s="20">
        <v>3.4798999999999997E-2</v>
      </c>
    </row>
    <row r="118" spans="1:21" s="26" customFormat="1" ht="24.95" customHeight="1">
      <c r="A118" s="121">
        <v>321</v>
      </c>
      <c r="B118" s="122" t="s">
        <v>14</v>
      </c>
      <c r="C118" s="136">
        <f t="shared" si="22"/>
        <v>8150</v>
      </c>
      <c r="D118" s="136">
        <f>SUM(D119:D122)</f>
        <v>0</v>
      </c>
      <c r="E118" s="136">
        <f>E119</f>
        <v>0</v>
      </c>
      <c r="F118" s="136"/>
      <c r="G118" s="136">
        <f t="shared" ref="G118:Q118" si="27">SUM(G119:G122)</f>
        <v>0</v>
      </c>
      <c r="H118" s="136">
        <f t="shared" si="27"/>
        <v>7000</v>
      </c>
      <c r="I118" s="136">
        <f t="shared" si="27"/>
        <v>0</v>
      </c>
      <c r="J118" s="136">
        <f t="shared" si="27"/>
        <v>0</v>
      </c>
      <c r="K118" s="136">
        <f t="shared" si="27"/>
        <v>0</v>
      </c>
      <c r="L118" s="136">
        <f t="shared" si="27"/>
        <v>0</v>
      </c>
      <c r="M118" s="136">
        <f t="shared" si="27"/>
        <v>0</v>
      </c>
      <c r="N118" s="136"/>
      <c r="O118" s="136">
        <f t="shared" si="27"/>
        <v>500</v>
      </c>
      <c r="P118" s="136">
        <f t="shared" si="27"/>
        <v>300</v>
      </c>
      <c r="Q118" s="136">
        <f t="shared" si="27"/>
        <v>350</v>
      </c>
      <c r="R118" s="136"/>
      <c r="S118" s="136"/>
    </row>
    <row r="119" spans="1:21" ht="24.95" customHeight="1">
      <c r="A119" s="21">
        <v>3211</v>
      </c>
      <c r="B119" s="22" t="s">
        <v>15</v>
      </c>
      <c r="C119" s="23">
        <f t="shared" si="22"/>
        <v>6900</v>
      </c>
      <c r="D119" s="30"/>
      <c r="E119" s="30"/>
      <c r="F119" s="30"/>
      <c r="G119" s="27"/>
      <c r="H119" s="27">
        <v>6000</v>
      </c>
      <c r="I119" s="27"/>
      <c r="J119" s="27"/>
      <c r="K119" s="27"/>
      <c r="L119" s="27"/>
      <c r="M119" s="30"/>
      <c r="N119" s="30"/>
      <c r="O119" s="30">
        <v>500</v>
      </c>
      <c r="P119" s="30">
        <v>150</v>
      </c>
      <c r="Q119" s="31">
        <v>250</v>
      </c>
      <c r="R119" s="23"/>
      <c r="S119" s="25"/>
    </row>
    <row r="120" spans="1:21" ht="39.950000000000003" customHeight="1">
      <c r="A120" s="21">
        <v>3212</v>
      </c>
      <c r="B120" s="22" t="s">
        <v>16</v>
      </c>
      <c r="C120" s="23">
        <f t="shared" si="22"/>
        <v>0</v>
      </c>
      <c r="D120" s="27"/>
      <c r="E120" s="27"/>
      <c r="F120" s="27"/>
      <c r="G120" s="27"/>
      <c r="H120" s="27"/>
      <c r="I120" s="27">
        <v>0</v>
      </c>
      <c r="J120" s="27"/>
      <c r="K120" s="27"/>
      <c r="L120" s="27"/>
      <c r="M120" s="30"/>
      <c r="N120" s="30"/>
      <c r="O120" s="30"/>
      <c r="P120" s="30"/>
      <c r="Q120" s="39"/>
      <c r="R120" s="25"/>
      <c r="S120" s="25"/>
    </row>
    <row r="121" spans="1:21" ht="24.95" customHeight="1">
      <c r="A121" s="21">
        <v>3213</v>
      </c>
      <c r="B121" s="22" t="s">
        <v>17</v>
      </c>
      <c r="C121" s="23">
        <f t="shared" si="22"/>
        <v>1000</v>
      </c>
      <c r="D121" s="30"/>
      <c r="E121" s="30"/>
      <c r="F121" s="30"/>
      <c r="G121" s="27"/>
      <c r="H121" s="27">
        <v>1000</v>
      </c>
      <c r="I121" s="27"/>
      <c r="J121" s="27"/>
      <c r="K121" s="27"/>
      <c r="L121" s="27"/>
      <c r="M121" s="30"/>
      <c r="N121" s="30"/>
      <c r="O121" s="30"/>
      <c r="P121" s="30"/>
      <c r="Q121" s="39"/>
      <c r="R121" s="25"/>
      <c r="S121" s="25"/>
    </row>
    <row r="122" spans="1:21" ht="24.95" customHeight="1">
      <c r="A122" s="21">
        <v>3214</v>
      </c>
      <c r="B122" s="22" t="s">
        <v>18</v>
      </c>
      <c r="C122" s="23">
        <f t="shared" si="22"/>
        <v>250</v>
      </c>
      <c r="D122" s="30"/>
      <c r="E122" s="30"/>
      <c r="F122" s="30"/>
      <c r="G122" s="27"/>
      <c r="H122" s="27">
        <v>0</v>
      </c>
      <c r="I122" s="27"/>
      <c r="J122" s="27"/>
      <c r="K122" s="27"/>
      <c r="L122" s="27"/>
      <c r="M122" s="30"/>
      <c r="N122" s="30"/>
      <c r="O122" s="30"/>
      <c r="P122" s="30">
        <v>150</v>
      </c>
      <c r="Q122" s="39">
        <v>100</v>
      </c>
      <c r="R122" s="25"/>
      <c r="S122" s="25"/>
    </row>
    <row r="123" spans="1:21" s="26" customFormat="1" ht="24.95" customHeight="1">
      <c r="A123" s="121">
        <v>322</v>
      </c>
      <c r="B123" s="122" t="s">
        <v>19</v>
      </c>
      <c r="C123" s="132">
        <f t="shared" si="22"/>
        <v>142380</v>
      </c>
      <c r="D123" s="132">
        <f t="shared" ref="D123:Q123" si="28">SUM(D124:D130)</f>
        <v>100</v>
      </c>
      <c r="E123" s="132">
        <f t="shared" si="28"/>
        <v>1050</v>
      </c>
      <c r="F123" s="132">
        <f t="shared" si="28"/>
        <v>600</v>
      </c>
      <c r="G123" s="132">
        <f t="shared" si="28"/>
        <v>0</v>
      </c>
      <c r="H123" s="132">
        <f t="shared" si="28"/>
        <v>22000</v>
      </c>
      <c r="I123" s="132">
        <f t="shared" si="28"/>
        <v>0</v>
      </c>
      <c r="J123" s="132">
        <f t="shared" si="28"/>
        <v>0</v>
      </c>
      <c r="K123" s="132">
        <f t="shared" si="28"/>
        <v>2300</v>
      </c>
      <c r="L123" s="132">
        <f t="shared" si="28"/>
        <v>0</v>
      </c>
      <c r="M123" s="132">
        <f t="shared" si="28"/>
        <v>0</v>
      </c>
      <c r="N123" s="132"/>
      <c r="O123" s="132">
        <f t="shared" si="28"/>
        <v>1500</v>
      </c>
      <c r="P123" s="132">
        <f t="shared" si="28"/>
        <v>114630</v>
      </c>
      <c r="Q123" s="132">
        <f t="shared" si="28"/>
        <v>200</v>
      </c>
      <c r="R123" s="132"/>
      <c r="S123" s="132"/>
    </row>
    <row r="124" spans="1:21" ht="24.95" customHeight="1">
      <c r="A124" s="21">
        <v>3221</v>
      </c>
      <c r="B124" s="22" t="s">
        <v>20</v>
      </c>
      <c r="C124" s="23">
        <f t="shared" si="22"/>
        <v>13580</v>
      </c>
      <c r="D124" s="30"/>
      <c r="E124" s="30">
        <v>450</v>
      </c>
      <c r="F124" s="30">
        <v>300</v>
      </c>
      <c r="G124" s="27"/>
      <c r="H124" s="27">
        <v>10000</v>
      </c>
      <c r="I124" s="30"/>
      <c r="J124" s="30"/>
      <c r="K124" s="30">
        <v>1000</v>
      </c>
      <c r="L124" s="30"/>
      <c r="M124" s="30"/>
      <c r="N124" s="30"/>
      <c r="O124" s="30">
        <v>1100</v>
      </c>
      <c r="P124" s="30">
        <v>630</v>
      </c>
      <c r="Q124" s="31">
        <v>100</v>
      </c>
      <c r="R124" s="25"/>
      <c r="S124" s="25"/>
    </row>
    <row r="125" spans="1:21" ht="37.5">
      <c r="A125" s="21">
        <v>3221</v>
      </c>
      <c r="B125" s="236" t="s">
        <v>196</v>
      </c>
      <c r="C125" s="23">
        <f t="shared" si="22"/>
        <v>100</v>
      </c>
      <c r="D125" s="30">
        <v>100</v>
      </c>
      <c r="E125" s="30"/>
      <c r="F125" s="30"/>
      <c r="G125" s="27"/>
      <c r="H125" s="27"/>
      <c r="I125" s="30"/>
      <c r="J125" s="30"/>
      <c r="K125" s="30"/>
      <c r="L125" s="30"/>
      <c r="M125" s="30"/>
      <c r="N125" s="30"/>
      <c r="O125" s="30"/>
      <c r="P125" s="30"/>
      <c r="Q125" s="31"/>
      <c r="R125" s="25"/>
      <c r="S125" s="25"/>
    </row>
    <row r="126" spans="1:21" ht="24.95" customHeight="1">
      <c r="A126" s="21">
        <v>3222</v>
      </c>
      <c r="B126" s="22" t="s">
        <v>61</v>
      </c>
      <c r="C126" s="23">
        <f t="shared" si="22"/>
        <v>120800</v>
      </c>
      <c r="D126" s="30"/>
      <c r="E126" s="30">
        <v>600</v>
      </c>
      <c r="F126" s="30">
        <v>100</v>
      </c>
      <c r="G126" s="27"/>
      <c r="H126" s="27">
        <v>5000</v>
      </c>
      <c r="I126" s="30"/>
      <c r="J126" s="30"/>
      <c r="K126" s="30">
        <v>600</v>
      </c>
      <c r="L126" s="30"/>
      <c r="M126" s="30"/>
      <c r="N126" s="30"/>
      <c r="O126" s="30">
        <v>400</v>
      </c>
      <c r="P126" s="30">
        <v>114000</v>
      </c>
      <c r="Q126" s="31">
        <v>100</v>
      </c>
      <c r="R126" s="25"/>
      <c r="S126" s="25"/>
    </row>
    <row r="127" spans="1:21" ht="24.95" customHeight="1">
      <c r="A127" s="21">
        <v>3223</v>
      </c>
      <c r="B127" s="22" t="s">
        <v>21</v>
      </c>
      <c r="C127" s="23">
        <f t="shared" si="22"/>
        <v>2000</v>
      </c>
      <c r="D127" s="30"/>
      <c r="E127" s="30"/>
      <c r="F127" s="30"/>
      <c r="G127" s="27"/>
      <c r="H127" s="27">
        <v>2000</v>
      </c>
      <c r="I127" s="30"/>
      <c r="J127" s="30"/>
      <c r="K127" s="30"/>
      <c r="L127" s="30"/>
      <c r="M127" s="30"/>
      <c r="N127" s="30"/>
      <c r="O127" s="30"/>
      <c r="P127" s="30"/>
      <c r="Q127" s="31"/>
      <c r="R127" s="25"/>
      <c r="S127" s="25"/>
    </row>
    <row r="128" spans="1:21" ht="24.95" customHeight="1">
      <c r="A128" s="21">
        <v>3224</v>
      </c>
      <c r="B128" s="22" t="s">
        <v>22</v>
      </c>
      <c r="C128" s="23">
        <f t="shared" si="22"/>
        <v>2000</v>
      </c>
      <c r="D128" s="30"/>
      <c r="E128" s="30"/>
      <c r="F128" s="30"/>
      <c r="G128" s="27"/>
      <c r="H128" s="27">
        <v>2000</v>
      </c>
      <c r="I128" s="30"/>
      <c r="J128" s="30"/>
      <c r="K128" s="30"/>
      <c r="L128" s="30"/>
      <c r="M128" s="30"/>
      <c r="N128" s="30"/>
      <c r="O128" s="30"/>
      <c r="P128" s="30"/>
      <c r="Q128" s="31"/>
      <c r="R128" s="25"/>
      <c r="S128" s="25"/>
    </row>
    <row r="129" spans="1:19" ht="24.95" customHeight="1">
      <c r="A129" s="21">
        <v>3225</v>
      </c>
      <c r="B129" s="22" t="s">
        <v>23</v>
      </c>
      <c r="C129" s="23">
        <f t="shared" si="22"/>
        <v>2900</v>
      </c>
      <c r="D129" s="30"/>
      <c r="E129" s="30"/>
      <c r="F129" s="30">
        <v>200</v>
      </c>
      <c r="G129" s="27"/>
      <c r="H129" s="27">
        <v>2000</v>
      </c>
      <c r="I129" s="30"/>
      <c r="J129" s="30"/>
      <c r="K129" s="30">
        <v>700</v>
      </c>
      <c r="L129" s="30"/>
      <c r="M129" s="30"/>
      <c r="N129" s="30"/>
      <c r="O129" s="30"/>
      <c r="P129" s="30"/>
      <c r="Q129" s="31"/>
      <c r="R129" s="25"/>
      <c r="S129" s="25"/>
    </row>
    <row r="130" spans="1:19" ht="24.95" customHeight="1">
      <c r="A130" s="32">
        <v>3227</v>
      </c>
      <c r="B130" s="33" t="s">
        <v>24</v>
      </c>
      <c r="C130" s="23">
        <f t="shared" si="22"/>
        <v>1000</v>
      </c>
      <c r="D130" s="27"/>
      <c r="E130" s="27"/>
      <c r="F130" s="27"/>
      <c r="G130" s="27"/>
      <c r="H130" s="27">
        <v>1000</v>
      </c>
      <c r="I130" s="27"/>
      <c r="J130" s="27"/>
      <c r="K130" s="27"/>
      <c r="L130" s="27"/>
      <c r="M130" s="27"/>
      <c r="N130" s="27"/>
      <c r="O130" s="27"/>
      <c r="P130" s="27"/>
      <c r="Q130" s="31"/>
      <c r="R130" s="25"/>
      <c r="S130" s="25"/>
    </row>
    <row r="131" spans="1:19" ht="24.95" customHeight="1">
      <c r="A131" s="121">
        <v>323</v>
      </c>
      <c r="B131" s="122" t="s">
        <v>25</v>
      </c>
      <c r="C131" s="132">
        <f t="shared" si="22"/>
        <v>18250</v>
      </c>
      <c r="D131" s="132">
        <f>SUM(D132:D140)</f>
        <v>0</v>
      </c>
      <c r="E131" s="132">
        <f>SUM(E132:E140)</f>
        <v>500</v>
      </c>
      <c r="F131" s="132"/>
      <c r="G131" s="132">
        <f t="shared" ref="G131:Q131" si="29">SUM(G132:G140)</f>
        <v>0</v>
      </c>
      <c r="H131" s="132">
        <f t="shared" si="29"/>
        <v>12000</v>
      </c>
      <c r="I131" s="132">
        <f t="shared" si="29"/>
        <v>0</v>
      </c>
      <c r="J131" s="132">
        <f t="shared" si="29"/>
        <v>0</v>
      </c>
      <c r="K131" s="132">
        <f t="shared" si="29"/>
        <v>0</v>
      </c>
      <c r="L131" s="132">
        <f t="shared" si="29"/>
        <v>2300</v>
      </c>
      <c r="M131" s="132">
        <f t="shared" si="29"/>
        <v>0</v>
      </c>
      <c r="N131" s="132">
        <f t="shared" si="29"/>
        <v>0</v>
      </c>
      <c r="O131" s="132">
        <f t="shared" si="29"/>
        <v>1000</v>
      </c>
      <c r="P131" s="132">
        <f t="shared" si="29"/>
        <v>2000</v>
      </c>
      <c r="Q131" s="132">
        <f t="shared" si="29"/>
        <v>450</v>
      </c>
      <c r="R131" s="132"/>
      <c r="S131" s="132"/>
    </row>
    <row r="132" spans="1:19" ht="24.95" customHeight="1">
      <c r="A132" s="21">
        <v>3231</v>
      </c>
      <c r="B132" s="22" t="s">
        <v>26</v>
      </c>
      <c r="C132" s="23">
        <f t="shared" si="22"/>
        <v>3550</v>
      </c>
      <c r="D132" s="30"/>
      <c r="E132" s="30">
        <v>400</v>
      </c>
      <c r="F132" s="30"/>
      <c r="G132" s="27"/>
      <c r="H132" s="27">
        <v>2000</v>
      </c>
      <c r="I132" s="27"/>
      <c r="J132" s="27"/>
      <c r="K132" s="27"/>
      <c r="L132" s="27"/>
      <c r="M132" s="30"/>
      <c r="N132" s="30"/>
      <c r="O132" s="30">
        <v>700</v>
      </c>
      <c r="P132" s="30"/>
      <c r="Q132" s="31">
        <v>450</v>
      </c>
      <c r="R132" s="25"/>
      <c r="S132" s="25"/>
    </row>
    <row r="133" spans="1:19" ht="24.95" customHeight="1">
      <c r="A133" s="21">
        <v>3232</v>
      </c>
      <c r="B133" s="22" t="s">
        <v>70</v>
      </c>
      <c r="C133" s="23">
        <f t="shared" si="22"/>
        <v>4300</v>
      </c>
      <c r="D133" s="30"/>
      <c r="E133" s="30"/>
      <c r="F133" s="30"/>
      <c r="G133" s="27"/>
      <c r="H133" s="27">
        <v>2000</v>
      </c>
      <c r="I133" s="27"/>
      <c r="J133" s="27"/>
      <c r="K133" s="27"/>
      <c r="L133" s="27">
        <v>2300</v>
      </c>
      <c r="M133" s="30"/>
      <c r="N133" s="30"/>
      <c r="O133" s="30"/>
      <c r="P133" s="30"/>
      <c r="Q133" s="28"/>
      <c r="R133" s="25"/>
      <c r="S133" s="25"/>
    </row>
    <row r="134" spans="1:19" ht="24.95" customHeight="1">
      <c r="A134" s="21">
        <v>3233</v>
      </c>
      <c r="B134" s="22" t="s">
        <v>71</v>
      </c>
      <c r="C134" s="23">
        <f t="shared" si="22"/>
        <v>1000</v>
      </c>
      <c r="D134" s="30"/>
      <c r="E134" s="30"/>
      <c r="F134" s="30"/>
      <c r="G134" s="27"/>
      <c r="H134" s="27">
        <v>1000</v>
      </c>
      <c r="I134" s="27"/>
      <c r="J134" s="27"/>
      <c r="K134" s="27"/>
      <c r="L134" s="27"/>
      <c r="M134" s="30"/>
      <c r="N134" s="30"/>
      <c r="O134" s="30"/>
      <c r="P134" s="30"/>
      <c r="Q134" s="28"/>
      <c r="R134" s="25"/>
      <c r="S134" s="25"/>
    </row>
    <row r="135" spans="1:19" ht="24.95" customHeight="1">
      <c r="A135" s="21">
        <v>3234</v>
      </c>
      <c r="B135" s="22" t="s">
        <v>29</v>
      </c>
      <c r="C135" s="23">
        <f t="shared" si="22"/>
        <v>2000</v>
      </c>
      <c r="D135" s="30"/>
      <c r="E135" s="30"/>
      <c r="F135" s="30"/>
      <c r="G135" s="27"/>
      <c r="H135" s="27">
        <v>2000</v>
      </c>
      <c r="I135" s="30"/>
      <c r="J135" s="30"/>
      <c r="K135" s="30"/>
      <c r="L135" s="30"/>
      <c r="M135" s="30"/>
      <c r="N135" s="30"/>
      <c r="O135" s="30"/>
      <c r="P135" s="30"/>
      <c r="Q135" s="28"/>
      <c r="R135" s="25"/>
      <c r="S135" s="25"/>
    </row>
    <row r="136" spans="1:19" ht="24.95" customHeight="1">
      <c r="A136" s="21">
        <v>3235</v>
      </c>
      <c r="B136" s="22" t="s">
        <v>30</v>
      </c>
      <c r="C136" s="23">
        <f t="shared" si="22"/>
        <v>1500</v>
      </c>
      <c r="D136" s="30"/>
      <c r="E136" s="30">
        <v>100</v>
      </c>
      <c r="F136" s="30"/>
      <c r="G136" s="27"/>
      <c r="H136" s="27">
        <v>1000</v>
      </c>
      <c r="I136" s="27"/>
      <c r="J136" s="27"/>
      <c r="K136" s="27"/>
      <c r="L136" s="27"/>
      <c r="M136" s="30"/>
      <c r="N136" s="30"/>
      <c r="O136" s="30"/>
      <c r="P136" s="30">
        <v>400</v>
      </c>
      <c r="Q136" s="28"/>
      <c r="R136" s="25"/>
      <c r="S136" s="25"/>
    </row>
    <row r="137" spans="1:19" ht="24.75" customHeight="1">
      <c r="A137" s="21">
        <v>3236</v>
      </c>
      <c r="B137" s="22" t="s">
        <v>31</v>
      </c>
      <c r="C137" s="23">
        <f t="shared" si="22"/>
        <v>1000</v>
      </c>
      <c r="D137" s="30"/>
      <c r="E137" s="30"/>
      <c r="F137" s="30"/>
      <c r="G137" s="27"/>
      <c r="H137" s="27">
        <v>1000</v>
      </c>
      <c r="I137" s="27"/>
      <c r="J137" s="27"/>
      <c r="K137" s="27"/>
      <c r="L137" s="27"/>
      <c r="M137" s="30"/>
      <c r="N137" s="30"/>
      <c r="O137" s="30"/>
      <c r="P137" s="30"/>
      <c r="Q137" s="28"/>
      <c r="R137" s="25"/>
      <c r="S137" s="25"/>
    </row>
    <row r="138" spans="1:19" ht="24.95" customHeight="1">
      <c r="A138" s="21">
        <v>3237</v>
      </c>
      <c r="B138" s="22" t="s">
        <v>32</v>
      </c>
      <c r="C138" s="23">
        <f t="shared" si="22"/>
        <v>1700</v>
      </c>
      <c r="D138" s="30"/>
      <c r="E138" s="30"/>
      <c r="F138" s="30"/>
      <c r="G138" s="27"/>
      <c r="H138" s="27">
        <v>1000</v>
      </c>
      <c r="I138" s="27"/>
      <c r="J138" s="27"/>
      <c r="K138" s="27"/>
      <c r="L138" s="27"/>
      <c r="M138" s="30"/>
      <c r="N138" s="30"/>
      <c r="O138" s="30">
        <v>300</v>
      </c>
      <c r="P138" s="30">
        <v>400</v>
      </c>
      <c r="Q138" s="28"/>
      <c r="R138" s="25"/>
    </row>
    <row r="139" spans="1:19" ht="24.95" customHeight="1">
      <c r="A139" s="21">
        <v>3238</v>
      </c>
      <c r="B139" s="22" t="s">
        <v>33</v>
      </c>
      <c r="C139" s="23">
        <f t="shared" si="22"/>
        <v>1000</v>
      </c>
      <c r="D139" s="30"/>
      <c r="E139" s="30"/>
      <c r="F139" s="30"/>
      <c r="G139" s="30"/>
      <c r="H139" s="30">
        <v>1000</v>
      </c>
      <c r="I139" s="30"/>
      <c r="J139" s="30"/>
      <c r="K139" s="30"/>
      <c r="L139" s="30"/>
      <c r="M139" s="30"/>
      <c r="N139" s="30"/>
      <c r="O139" s="30"/>
      <c r="P139" s="30"/>
      <c r="Q139" s="28"/>
      <c r="R139" s="25"/>
      <c r="S139" s="25"/>
    </row>
    <row r="140" spans="1:19" ht="24.95" customHeight="1">
      <c r="A140" s="21">
        <v>3239</v>
      </c>
      <c r="B140" s="22" t="s">
        <v>34</v>
      </c>
      <c r="C140" s="23">
        <f t="shared" si="22"/>
        <v>2200</v>
      </c>
      <c r="D140" s="30"/>
      <c r="E140" s="30"/>
      <c r="F140" s="30"/>
      <c r="G140" s="27"/>
      <c r="H140" s="27">
        <v>1000</v>
      </c>
      <c r="I140" s="30"/>
      <c r="J140" s="30"/>
      <c r="K140" s="30"/>
      <c r="L140" s="30"/>
      <c r="M140" s="30"/>
      <c r="N140" s="30"/>
      <c r="O140" s="30"/>
      <c r="P140" s="30">
        <v>1200</v>
      </c>
      <c r="Q140" s="28"/>
      <c r="R140" s="25"/>
      <c r="S140" s="25"/>
    </row>
    <row r="141" spans="1:19" s="26" customFormat="1" ht="36" customHeight="1">
      <c r="A141" s="121">
        <v>324</v>
      </c>
      <c r="B141" s="122" t="s">
        <v>72</v>
      </c>
      <c r="C141" s="136">
        <f t="shared" ref="C141:C171" si="30">SUM(D141:Q141)</f>
        <v>0</v>
      </c>
      <c r="D141" s="136">
        <f>SUM(D142)</f>
        <v>0</v>
      </c>
      <c r="E141" s="136"/>
      <c r="F141" s="136"/>
      <c r="G141" s="136">
        <f t="shared" ref="G141:Q141" si="31">SUM(G142)</f>
        <v>0</v>
      </c>
      <c r="H141" s="136">
        <f t="shared" si="31"/>
        <v>0</v>
      </c>
      <c r="I141" s="136">
        <f t="shared" si="31"/>
        <v>0</v>
      </c>
      <c r="J141" s="136">
        <f t="shared" si="31"/>
        <v>0</v>
      </c>
      <c r="K141" s="136">
        <f t="shared" si="31"/>
        <v>0</v>
      </c>
      <c r="L141" s="136"/>
      <c r="M141" s="136">
        <f t="shared" si="31"/>
        <v>0</v>
      </c>
      <c r="N141" s="136"/>
      <c r="O141" s="136">
        <f t="shared" si="31"/>
        <v>0</v>
      </c>
      <c r="P141" s="136">
        <f t="shared" si="31"/>
        <v>0</v>
      </c>
      <c r="Q141" s="136">
        <f t="shared" si="31"/>
        <v>0</v>
      </c>
      <c r="R141" s="136"/>
      <c r="S141" s="136"/>
    </row>
    <row r="142" spans="1:19" ht="20.25">
      <c r="A142" s="21">
        <v>3241</v>
      </c>
      <c r="B142" s="22" t="s">
        <v>72</v>
      </c>
      <c r="C142" s="23">
        <f t="shared" si="30"/>
        <v>0</v>
      </c>
      <c r="D142" s="30"/>
      <c r="E142" s="30"/>
      <c r="F142" s="30"/>
      <c r="G142" s="27"/>
      <c r="H142" s="27"/>
      <c r="I142" s="30"/>
      <c r="J142" s="30"/>
      <c r="K142" s="30"/>
      <c r="L142" s="30"/>
      <c r="M142" s="30"/>
      <c r="N142" s="30"/>
      <c r="O142" s="30"/>
      <c r="P142" s="30"/>
      <c r="Q142" s="28"/>
      <c r="R142" s="25"/>
      <c r="S142" s="25"/>
    </row>
    <row r="143" spans="1:19" s="26" customFormat="1" ht="24.95" customHeight="1">
      <c r="A143" s="121">
        <v>329</v>
      </c>
      <c r="B143" s="122" t="s">
        <v>35</v>
      </c>
      <c r="C143" s="136">
        <f t="shared" si="30"/>
        <v>10970</v>
      </c>
      <c r="D143" s="136">
        <f>SUM(D144:D151)</f>
        <v>0</v>
      </c>
      <c r="E143" s="136">
        <f>SUM(E144:E151)</f>
        <v>200</v>
      </c>
      <c r="F143" s="136"/>
      <c r="G143" s="136">
        <f>SUM(G144:G150)</f>
        <v>670</v>
      </c>
      <c r="H143" s="136">
        <f>SUM(H144:H150)</f>
        <v>9000</v>
      </c>
      <c r="I143" s="136">
        <f>SUM(I144:I150)</f>
        <v>0</v>
      </c>
      <c r="J143" s="136">
        <f>SUM(J144:J150)</f>
        <v>0</v>
      </c>
      <c r="K143" s="136">
        <f>SUM(K144:K150)</f>
        <v>0</v>
      </c>
      <c r="L143" s="136"/>
      <c r="M143" s="136">
        <f>SUM(M144:M150)</f>
        <v>0</v>
      </c>
      <c r="N143" s="136"/>
      <c r="O143" s="136">
        <f>SUM(O144:O150)</f>
        <v>700</v>
      </c>
      <c r="P143" s="136">
        <f>SUM(P144:P150)</f>
        <v>400</v>
      </c>
      <c r="Q143" s="136">
        <f>SUM(Q144:Q150)</f>
        <v>0</v>
      </c>
      <c r="R143" s="136"/>
      <c r="S143" s="136"/>
    </row>
    <row r="144" spans="1:19" s="26" customFormat="1" ht="43.5" customHeight="1">
      <c r="A144" s="140">
        <v>3291</v>
      </c>
      <c r="B144" s="141" t="s">
        <v>169</v>
      </c>
      <c r="C144" s="23">
        <f t="shared" si="30"/>
        <v>300</v>
      </c>
      <c r="D144" s="139"/>
      <c r="E144" s="139"/>
      <c r="F144" s="139"/>
      <c r="G144" s="139"/>
      <c r="H144" s="142">
        <v>0</v>
      </c>
      <c r="I144" s="139"/>
      <c r="J144" s="139"/>
      <c r="K144" s="139"/>
      <c r="L144" s="139"/>
      <c r="M144" s="139"/>
      <c r="N144" s="139"/>
      <c r="O144" s="142">
        <v>300</v>
      </c>
      <c r="P144" s="142"/>
      <c r="Q144" s="139"/>
      <c r="R144" s="139"/>
      <c r="S144" s="139"/>
    </row>
    <row r="145" spans="1:21" ht="24.95" customHeight="1">
      <c r="A145" s="21">
        <v>3292</v>
      </c>
      <c r="B145" s="22" t="s">
        <v>37</v>
      </c>
      <c r="C145" s="23">
        <f t="shared" si="30"/>
        <v>1000</v>
      </c>
      <c r="D145" s="30"/>
      <c r="E145" s="30"/>
      <c r="F145" s="30"/>
      <c r="G145" s="27"/>
      <c r="H145" s="27">
        <v>1000</v>
      </c>
      <c r="I145" s="30"/>
      <c r="J145" s="30"/>
      <c r="K145" s="30"/>
      <c r="L145" s="30"/>
      <c r="M145" s="30"/>
      <c r="N145" s="30"/>
      <c r="O145" s="30"/>
      <c r="P145" s="30"/>
      <c r="Q145" s="30"/>
      <c r="R145" s="25"/>
      <c r="S145" s="25"/>
    </row>
    <row r="146" spans="1:21" ht="24.75" customHeight="1">
      <c r="A146" s="21">
        <v>3293</v>
      </c>
      <c r="B146" s="22" t="s">
        <v>38</v>
      </c>
      <c r="C146" s="23">
        <f t="shared" si="30"/>
        <v>1220</v>
      </c>
      <c r="D146" s="30"/>
      <c r="E146" s="30"/>
      <c r="F146" s="30"/>
      <c r="G146" s="27">
        <v>220</v>
      </c>
      <c r="H146" s="27">
        <v>1000</v>
      </c>
      <c r="I146" s="30"/>
      <c r="J146" s="30"/>
      <c r="K146" s="30"/>
      <c r="L146" s="30"/>
      <c r="M146" s="30"/>
      <c r="N146" s="30"/>
      <c r="O146" s="30"/>
      <c r="P146" s="30"/>
      <c r="Q146" s="30"/>
      <c r="R146" s="25"/>
      <c r="S146" s="25"/>
    </row>
    <row r="147" spans="1:21" ht="24.95" customHeight="1">
      <c r="A147" s="21">
        <v>3294</v>
      </c>
      <c r="B147" s="22" t="s">
        <v>39</v>
      </c>
      <c r="C147" s="23">
        <f t="shared" si="30"/>
        <v>1000</v>
      </c>
      <c r="D147" s="30"/>
      <c r="E147" s="30"/>
      <c r="F147" s="30"/>
      <c r="G147" s="27"/>
      <c r="H147" s="27">
        <v>1000</v>
      </c>
      <c r="I147" s="30"/>
      <c r="J147" s="30"/>
      <c r="K147" s="30"/>
      <c r="L147" s="30"/>
      <c r="M147" s="30"/>
      <c r="N147" s="30"/>
      <c r="O147" s="30"/>
      <c r="P147" s="30"/>
      <c r="Q147" s="30"/>
      <c r="R147" s="25"/>
      <c r="S147" s="25"/>
    </row>
    <row r="148" spans="1:21" ht="24.95" customHeight="1">
      <c r="A148" s="21">
        <v>3295</v>
      </c>
      <c r="B148" s="22" t="s">
        <v>40</v>
      </c>
      <c r="C148" s="23">
        <f t="shared" si="30"/>
        <v>1000</v>
      </c>
      <c r="D148" s="30"/>
      <c r="E148" s="30"/>
      <c r="F148" s="30"/>
      <c r="G148" s="27"/>
      <c r="H148" s="27">
        <v>1000</v>
      </c>
      <c r="I148" s="30"/>
      <c r="J148" s="30"/>
      <c r="K148" s="30"/>
      <c r="L148" s="30"/>
      <c r="M148" s="30"/>
      <c r="N148" s="30"/>
      <c r="O148" s="30"/>
      <c r="P148" s="30"/>
      <c r="Q148" s="30"/>
      <c r="R148" s="25"/>
      <c r="S148" s="25"/>
    </row>
    <row r="149" spans="1:21" ht="24.95" customHeight="1">
      <c r="A149" s="21">
        <v>3296</v>
      </c>
      <c r="B149" s="22" t="s">
        <v>171</v>
      </c>
      <c r="C149" s="23">
        <f t="shared" si="30"/>
        <v>1000</v>
      </c>
      <c r="D149" s="199"/>
      <c r="E149" s="199"/>
      <c r="F149" s="200"/>
      <c r="G149" s="200"/>
      <c r="H149" s="27">
        <v>1000</v>
      </c>
      <c r="I149" s="202"/>
      <c r="J149" s="200"/>
      <c r="K149" s="200"/>
      <c r="L149" s="200"/>
      <c r="M149" s="200"/>
      <c r="N149" s="200"/>
      <c r="O149" s="200"/>
      <c r="P149" s="30"/>
      <c r="Q149" s="200"/>
      <c r="R149" s="200"/>
      <c r="S149" s="201"/>
    </row>
    <row r="150" spans="1:21" ht="26.45" customHeight="1">
      <c r="A150" s="21">
        <v>3299</v>
      </c>
      <c r="B150" s="22" t="s">
        <v>41</v>
      </c>
      <c r="C150" s="23">
        <f t="shared" si="30"/>
        <v>5450</v>
      </c>
      <c r="D150" s="30"/>
      <c r="E150" s="30">
        <v>200</v>
      </c>
      <c r="F150" s="30"/>
      <c r="G150" s="27">
        <v>450</v>
      </c>
      <c r="H150" s="27">
        <v>4000</v>
      </c>
      <c r="I150" s="27"/>
      <c r="J150" s="27"/>
      <c r="K150" s="27"/>
      <c r="L150" s="27"/>
      <c r="M150" s="30"/>
      <c r="N150" s="30"/>
      <c r="O150" s="30">
        <v>400</v>
      </c>
      <c r="P150" s="30">
        <v>400</v>
      </c>
      <c r="Q150" s="30"/>
      <c r="R150" s="25"/>
      <c r="S150" s="25"/>
      <c r="T150" s="20">
        <v>0</v>
      </c>
      <c r="U150" s="20">
        <v>0</v>
      </c>
    </row>
    <row r="151" spans="1:21" ht="26.45" customHeight="1">
      <c r="A151" s="21">
        <v>3299</v>
      </c>
      <c r="B151" s="22" t="s">
        <v>174</v>
      </c>
      <c r="C151" s="23">
        <f t="shared" si="30"/>
        <v>0</v>
      </c>
      <c r="D151" s="30"/>
      <c r="E151" s="30"/>
      <c r="F151" s="30"/>
      <c r="G151" s="27"/>
      <c r="H151" s="27"/>
      <c r="I151" s="27"/>
      <c r="J151" s="27"/>
      <c r="K151" s="27"/>
      <c r="L151" s="27"/>
      <c r="M151" s="30"/>
      <c r="N151" s="30"/>
      <c r="O151" s="30"/>
      <c r="P151" s="30"/>
      <c r="Q151" s="30"/>
      <c r="R151" s="25"/>
      <c r="S151" s="25"/>
      <c r="T151" s="20"/>
      <c r="U151" s="20"/>
    </row>
    <row r="152" spans="1:21" s="26" customFormat="1" ht="26.45" customHeight="1">
      <c r="A152" s="112">
        <v>34</v>
      </c>
      <c r="B152" s="113" t="s">
        <v>42</v>
      </c>
      <c r="C152" s="114">
        <f t="shared" si="30"/>
        <v>100</v>
      </c>
      <c r="D152" s="115">
        <f>D153</f>
        <v>0</v>
      </c>
      <c r="E152" s="115"/>
      <c r="F152" s="115"/>
      <c r="G152" s="114">
        <f t="shared" ref="G152:Q152" si="32">G153</f>
        <v>0</v>
      </c>
      <c r="H152" s="114">
        <f t="shared" si="32"/>
        <v>100</v>
      </c>
      <c r="I152" s="114">
        <f t="shared" si="32"/>
        <v>0</v>
      </c>
      <c r="J152" s="114">
        <f t="shared" si="32"/>
        <v>0</v>
      </c>
      <c r="K152" s="114">
        <f t="shared" si="32"/>
        <v>0</v>
      </c>
      <c r="L152" s="114">
        <f t="shared" si="32"/>
        <v>0</v>
      </c>
      <c r="M152" s="114">
        <f t="shared" si="32"/>
        <v>0</v>
      </c>
      <c r="N152" s="114"/>
      <c r="O152" s="114">
        <f t="shared" si="32"/>
        <v>0</v>
      </c>
      <c r="P152" s="114">
        <f t="shared" si="32"/>
        <v>0</v>
      </c>
      <c r="Q152" s="114">
        <f t="shared" si="32"/>
        <v>0</v>
      </c>
      <c r="R152" s="114">
        <f>C152</f>
        <v>100</v>
      </c>
      <c r="S152" s="114">
        <f>C152</f>
        <v>100</v>
      </c>
    </row>
    <row r="153" spans="1:21" ht="26.45" customHeight="1">
      <c r="A153" s="125">
        <v>343</v>
      </c>
      <c r="B153" s="126" t="s">
        <v>43</v>
      </c>
      <c r="C153" s="127">
        <f t="shared" si="30"/>
        <v>100</v>
      </c>
      <c r="D153" s="127">
        <f>SUM(D154:D155)</f>
        <v>0</v>
      </c>
      <c r="E153" s="127"/>
      <c r="F153" s="127"/>
      <c r="G153" s="128">
        <f t="shared" ref="G153:Q153" si="33">SUM(G154:G155)</f>
        <v>0</v>
      </c>
      <c r="H153" s="128">
        <f t="shared" si="33"/>
        <v>100</v>
      </c>
      <c r="I153" s="128">
        <f t="shared" si="33"/>
        <v>0</v>
      </c>
      <c r="J153" s="128">
        <f t="shared" si="33"/>
        <v>0</v>
      </c>
      <c r="K153" s="128">
        <f t="shared" si="33"/>
        <v>0</v>
      </c>
      <c r="L153" s="128"/>
      <c r="M153" s="128">
        <f t="shared" si="33"/>
        <v>0</v>
      </c>
      <c r="N153" s="128"/>
      <c r="O153" s="128">
        <f t="shared" si="33"/>
        <v>0</v>
      </c>
      <c r="P153" s="128">
        <f t="shared" si="33"/>
        <v>0</v>
      </c>
      <c r="Q153" s="128">
        <f t="shared" si="33"/>
        <v>0</v>
      </c>
      <c r="R153" s="128"/>
      <c r="S153" s="129"/>
    </row>
    <row r="154" spans="1:21" ht="26.45" customHeight="1">
      <c r="A154" s="21">
        <v>3431</v>
      </c>
      <c r="B154" s="22" t="s">
        <v>44</v>
      </c>
      <c r="C154" s="23">
        <f t="shared" si="30"/>
        <v>0</v>
      </c>
      <c r="D154" s="24"/>
      <c r="E154" s="24"/>
      <c r="F154" s="24"/>
      <c r="G154" s="23"/>
      <c r="H154" s="23">
        <v>0</v>
      </c>
      <c r="I154" s="23"/>
      <c r="J154" s="23"/>
      <c r="K154" s="23"/>
      <c r="L154" s="23"/>
      <c r="M154" s="23"/>
      <c r="N154" s="23"/>
      <c r="O154" s="23"/>
      <c r="P154" s="23"/>
      <c r="Q154" s="25"/>
      <c r="R154" s="25"/>
      <c r="S154" s="25"/>
    </row>
    <row r="155" spans="1:21" ht="20.25">
      <c r="A155" s="21">
        <v>3433</v>
      </c>
      <c r="B155" s="22" t="s">
        <v>45</v>
      </c>
      <c r="C155" s="23">
        <f t="shared" si="30"/>
        <v>100</v>
      </c>
      <c r="D155" s="24"/>
      <c r="E155" s="24"/>
      <c r="F155" s="24"/>
      <c r="G155" s="23"/>
      <c r="H155" s="23">
        <v>100</v>
      </c>
      <c r="I155" s="23"/>
      <c r="J155" s="23"/>
      <c r="K155" s="23"/>
      <c r="L155" s="23"/>
      <c r="M155" s="23"/>
      <c r="N155" s="23"/>
      <c r="O155" s="23"/>
      <c r="P155" s="23">
        <v>0</v>
      </c>
      <c r="Q155" s="25"/>
      <c r="R155" s="25"/>
      <c r="S155" s="25"/>
    </row>
    <row r="156" spans="1:21" ht="56.25">
      <c r="A156" s="112">
        <v>37</v>
      </c>
      <c r="B156" s="113" t="s">
        <v>166</v>
      </c>
      <c r="C156" s="114">
        <f t="shared" si="30"/>
        <v>13000</v>
      </c>
      <c r="D156" s="115"/>
      <c r="E156" s="115"/>
      <c r="F156" s="115"/>
      <c r="G156" s="114"/>
      <c r="H156" s="114"/>
      <c r="I156" s="114"/>
      <c r="J156" s="114"/>
      <c r="K156" s="114"/>
      <c r="L156" s="114"/>
      <c r="M156" s="114"/>
      <c r="N156" s="114"/>
      <c r="O156" s="114"/>
      <c r="P156" s="114">
        <f>P157</f>
        <v>13000</v>
      </c>
      <c r="Q156" s="114"/>
      <c r="R156" s="114">
        <f>C156</f>
        <v>13000</v>
      </c>
      <c r="S156" s="114">
        <f>C156</f>
        <v>13000</v>
      </c>
    </row>
    <row r="157" spans="1:21" ht="37.5">
      <c r="A157" s="125">
        <v>372</v>
      </c>
      <c r="B157" s="126" t="s">
        <v>167</v>
      </c>
      <c r="C157" s="127">
        <f t="shared" si="30"/>
        <v>13000</v>
      </c>
      <c r="D157" s="127"/>
      <c r="E157" s="127"/>
      <c r="F157" s="127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>
        <f>P158</f>
        <v>13000</v>
      </c>
      <c r="Q157" s="128"/>
      <c r="R157" s="128"/>
      <c r="S157" s="129"/>
    </row>
    <row r="158" spans="1:21" s="26" customFormat="1" ht="24.95" customHeight="1">
      <c r="A158" s="21">
        <v>3722</v>
      </c>
      <c r="B158" s="22" t="s">
        <v>168</v>
      </c>
      <c r="C158" s="23">
        <f t="shared" si="30"/>
        <v>13000</v>
      </c>
      <c r="D158" s="24"/>
      <c r="E158" s="24"/>
      <c r="F158" s="24"/>
      <c r="G158" s="23"/>
      <c r="H158" s="23"/>
      <c r="I158" s="23"/>
      <c r="J158" s="23"/>
      <c r="K158" s="23"/>
      <c r="L158" s="23"/>
      <c r="M158" s="23"/>
      <c r="N158" s="23"/>
      <c r="O158" s="23"/>
      <c r="P158" s="23">
        <v>13000</v>
      </c>
      <c r="Q158" s="25"/>
      <c r="R158" s="25"/>
      <c r="S158" s="25"/>
      <c r="T158" s="20">
        <v>0.01</v>
      </c>
      <c r="U158" s="20">
        <v>0.01</v>
      </c>
    </row>
    <row r="159" spans="1:21" s="26" customFormat="1" ht="24.95" customHeight="1">
      <c r="A159" s="109">
        <v>42</v>
      </c>
      <c r="B159" s="110" t="s">
        <v>73</v>
      </c>
      <c r="C159" s="117">
        <f t="shared" si="30"/>
        <v>27550</v>
      </c>
      <c r="D159" s="117">
        <f>D160+D166</f>
        <v>0</v>
      </c>
      <c r="E159" s="117"/>
      <c r="F159" s="117"/>
      <c r="G159" s="117">
        <f t="shared" ref="G159:M159" si="34">G160+G166</f>
        <v>2000</v>
      </c>
      <c r="H159" s="117">
        <f t="shared" si="34"/>
        <v>9100</v>
      </c>
      <c r="I159" s="117">
        <f t="shared" si="34"/>
        <v>0</v>
      </c>
      <c r="J159" s="117">
        <f t="shared" si="34"/>
        <v>0</v>
      </c>
      <c r="K159" s="117">
        <f t="shared" si="34"/>
        <v>700</v>
      </c>
      <c r="L159" s="117">
        <f t="shared" si="34"/>
        <v>300</v>
      </c>
      <c r="M159" s="117">
        <f t="shared" si="34"/>
        <v>250</v>
      </c>
      <c r="N159" s="117">
        <f>N160</f>
        <v>200</v>
      </c>
      <c r="O159" s="117">
        <f>O160+O166</f>
        <v>0</v>
      </c>
      <c r="P159" s="117">
        <f>P160+P166</f>
        <v>15000</v>
      </c>
      <c r="Q159" s="117">
        <f>Q160+Q166</f>
        <v>0</v>
      </c>
      <c r="R159" s="111">
        <f>C159</f>
        <v>27550</v>
      </c>
      <c r="S159" s="111">
        <f>C159</f>
        <v>27550</v>
      </c>
    </row>
    <row r="160" spans="1:21" ht="24.95" customHeight="1">
      <c r="A160" s="121">
        <v>422</v>
      </c>
      <c r="B160" s="122" t="s">
        <v>74</v>
      </c>
      <c r="C160" s="136">
        <f t="shared" si="30"/>
        <v>11400</v>
      </c>
      <c r="D160" s="136">
        <f>SUM(D161:D165)</f>
        <v>0</v>
      </c>
      <c r="E160" s="136"/>
      <c r="F160" s="136"/>
      <c r="G160" s="136">
        <f t="shared" ref="G160:Q160" si="35">SUM(G161:G165)</f>
        <v>2000</v>
      </c>
      <c r="H160" s="136">
        <f t="shared" si="35"/>
        <v>8500</v>
      </c>
      <c r="I160" s="136">
        <f t="shared" si="35"/>
        <v>0</v>
      </c>
      <c r="J160" s="136">
        <f t="shared" si="35"/>
        <v>0</v>
      </c>
      <c r="K160" s="136">
        <f t="shared" si="35"/>
        <v>700</v>
      </c>
      <c r="L160" s="136"/>
      <c r="M160" s="136">
        <f t="shared" si="35"/>
        <v>0</v>
      </c>
      <c r="N160" s="136">
        <f>N161</f>
        <v>200</v>
      </c>
      <c r="O160" s="136">
        <f t="shared" si="35"/>
        <v>0</v>
      </c>
      <c r="P160" s="136">
        <f t="shared" si="35"/>
        <v>0</v>
      </c>
      <c r="Q160" s="136">
        <f t="shared" si="35"/>
        <v>0</v>
      </c>
      <c r="R160" s="136"/>
      <c r="S160" s="136"/>
    </row>
    <row r="161" spans="1:21" ht="24.95" customHeight="1">
      <c r="A161" s="21">
        <v>4221</v>
      </c>
      <c r="B161" s="22" t="s">
        <v>75</v>
      </c>
      <c r="C161" s="23">
        <f t="shared" si="30"/>
        <v>7900</v>
      </c>
      <c r="D161" s="30"/>
      <c r="E161" s="30"/>
      <c r="F161" s="30"/>
      <c r="G161" s="27">
        <v>2000</v>
      </c>
      <c r="H161" s="27">
        <v>5000</v>
      </c>
      <c r="I161" s="27"/>
      <c r="J161" s="27"/>
      <c r="K161" s="27">
        <v>700</v>
      </c>
      <c r="L161" s="27"/>
      <c r="M161" s="30"/>
      <c r="N161" s="30">
        <v>200</v>
      </c>
      <c r="O161" s="30"/>
      <c r="P161" s="30"/>
      <c r="Q161" s="28"/>
      <c r="R161" s="25"/>
      <c r="S161" s="25"/>
    </row>
    <row r="162" spans="1:21" ht="24.95" customHeight="1">
      <c r="A162" s="21">
        <v>4222</v>
      </c>
      <c r="B162" s="22" t="s">
        <v>76</v>
      </c>
      <c r="C162" s="23">
        <f t="shared" si="30"/>
        <v>1000</v>
      </c>
      <c r="D162" s="34"/>
      <c r="E162" s="34"/>
      <c r="F162" s="34"/>
      <c r="G162" s="30"/>
      <c r="H162" s="30">
        <v>1000</v>
      </c>
      <c r="I162" s="34"/>
      <c r="J162" s="34"/>
      <c r="K162" s="30"/>
      <c r="L162" s="30"/>
      <c r="M162" s="34"/>
      <c r="N162" s="34"/>
      <c r="O162" s="34"/>
      <c r="P162" s="30"/>
      <c r="Q162" s="28"/>
      <c r="R162" s="25"/>
      <c r="S162" s="25"/>
    </row>
    <row r="163" spans="1:21" ht="24.95" customHeight="1">
      <c r="A163" s="21">
        <v>4223</v>
      </c>
      <c r="B163" s="22" t="s">
        <v>77</v>
      </c>
      <c r="C163" s="23">
        <f t="shared" si="30"/>
        <v>1000</v>
      </c>
      <c r="D163" s="30"/>
      <c r="E163" s="30"/>
      <c r="F163" s="30"/>
      <c r="G163" s="27"/>
      <c r="H163" s="27">
        <v>1000</v>
      </c>
      <c r="I163" s="30"/>
      <c r="J163" s="30"/>
      <c r="K163" s="30"/>
      <c r="L163" s="30"/>
      <c r="M163" s="30"/>
      <c r="N163" s="30"/>
      <c r="O163" s="30"/>
      <c r="P163" s="30"/>
      <c r="Q163" s="28"/>
      <c r="R163" s="25"/>
      <c r="S163" s="25"/>
    </row>
    <row r="164" spans="1:21" ht="24.95" customHeight="1">
      <c r="A164" s="21">
        <v>4226</v>
      </c>
      <c r="B164" s="22" t="s">
        <v>78</v>
      </c>
      <c r="C164" s="23">
        <f t="shared" si="30"/>
        <v>1000</v>
      </c>
      <c r="D164" s="30"/>
      <c r="E164" s="30"/>
      <c r="F164" s="30"/>
      <c r="G164" s="27"/>
      <c r="H164" s="27">
        <v>1000</v>
      </c>
      <c r="I164" s="30"/>
      <c r="J164" s="30"/>
      <c r="K164" s="30"/>
      <c r="L164" s="30"/>
      <c r="M164" s="30"/>
      <c r="N164" s="30"/>
      <c r="O164" s="30"/>
      <c r="P164" s="30"/>
      <c r="Q164" s="28"/>
      <c r="R164" s="25"/>
      <c r="S164" s="25"/>
    </row>
    <row r="165" spans="1:21" ht="24.95" customHeight="1">
      <c r="A165" s="21">
        <v>4227</v>
      </c>
      <c r="B165" s="22" t="s">
        <v>79</v>
      </c>
      <c r="C165" s="23">
        <f t="shared" si="30"/>
        <v>500</v>
      </c>
      <c r="D165" s="30"/>
      <c r="E165" s="30"/>
      <c r="F165" s="30"/>
      <c r="G165" s="27"/>
      <c r="H165" s="27">
        <v>500</v>
      </c>
      <c r="I165" s="30"/>
      <c r="J165" s="30"/>
      <c r="K165" s="30"/>
      <c r="L165" s="30"/>
      <c r="M165" s="30"/>
      <c r="N165" s="30"/>
      <c r="O165" s="30"/>
      <c r="P165" s="30"/>
      <c r="Q165" s="28"/>
      <c r="R165" s="25"/>
      <c r="S165" s="25"/>
    </row>
    <row r="166" spans="1:21" ht="24.95" customHeight="1">
      <c r="A166" s="121">
        <v>424</v>
      </c>
      <c r="B166" s="122" t="s">
        <v>80</v>
      </c>
      <c r="C166" s="132">
        <f t="shared" si="30"/>
        <v>16150</v>
      </c>
      <c r="D166" s="132">
        <f>SUM(D167)</f>
        <v>0</v>
      </c>
      <c r="E166" s="132"/>
      <c r="F166" s="132"/>
      <c r="G166" s="132">
        <f t="shared" ref="G166:Q166" si="36">SUM(G167)</f>
        <v>0</v>
      </c>
      <c r="H166" s="132">
        <f t="shared" si="36"/>
        <v>600</v>
      </c>
      <c r="I166" s="132">
        <f t="shared" si="36"/>
        <v>0</v>
      </c>
      <c r="J166" s="132">
        <f t="shared" si="36"/>
        <v>0</v>
      </c>
      <c r="K166" s="132">
        <f t="shared" si="36"/>
        <v>0</v>
      </c>
      <c r="L166" s="132">
        <f t="shared" si="36"/>
        <v>300</v>
      </c>
      <c r="M166" s="132">
        <f t="shared" si="36"/>
        <v>250</v>
      </c>
      <c r="N166" s="132"/>
      <c r="O166" s="132">
        <f t="shared" si="36"/>
        <v>0</v>
      </c>
      <c r="P166" s="132">
        <f t="shared" si="36"/>
        <v>15000</v>
      </c>
      <c r="Q166" s="132">
        <f t="shared" si="36"/>
        <v>0</v>
      </c>
      <c r="R166" s="132"/>
      <c r="S166" s="132"/>
    </row>
    <row r="167" spans="1:21" ht="24" customHeight="1">
      <c r="A167" s="21">
        <v>4241</v>
      </c>
      <c r="B167" s="22" t="s">
        <v>80</v>
      </c>
      <c r="C167" s="23">
        <f t="shared" si="30"/>
        <v>16150</v>
      </c>
      <c r="D167" s="30"/>
      <c r="E167" s="30"/>
      <c r="F167" s="30"/>
      <c r="G167" s="27"/>
      <c r="H167" s="27">
        <v>600</v>
      </c>
      <c r="I167" s="30"/>
      <c r="J167" s="30"/>
      <c r="K167" s="30"/>
      <c r="L167" s="30">
        <v>300</v>
      </c>
      <c r="M167" s="30">
        <v>250</v>
      </c>
      <c r="N167" s="30"/>
      <c r="O167" s="30"/>
      <c r="P167" s="30">
        <v>15000</v>
      </c>
      <c r="Q167" s="28"/>
      <c r="R167" s="25"/>
      <c r="S167" s="25"/>
    </row>
    <row r="168" spans="1:21" ht="37.5">
      <c r="A168" s="109">
        <v>45</v>
      </c>
      <c r="B168" s="110" t="s">
        <v>162</v>
      </c>
      <c r="C168" s="117">
        <f t="shared" si="30"/>
        <v>0</v>
      </c>
      <c r="D168" s="117"/>
      <c r="E168" s="117"/>
      <c r="F168" s="117"/>
      <c r="G168" s="117"/>
      <c r="H168" s="117">
        <f>H169</f>
        <v>0</v>
      </c>
      <c r="I168" s="117"/>
      <c r="J168" s="117"/>
      <c r="K168" s="117"/>
      <c r="L168" s="117"/>
      <c r="M168" s="117"/>
      <c r="N168" s="117"/>
      <c r="O168" s="117"/>
      <c r="P168" s="117"/>
      <c r="Q168" s="117"/>
      <c r="R168" s="111">
        <f>C168</f>
        <v>0</v>
      </c>
      <c r="S168" s="111">
        <f>C168</f>
        <v>0</v>
      </c>
    </row>
    <row r="169" spans="1:21" ht="37.5">
      <c r="A169" s="121">
        <v>451</v>
      </c>
      <c r="B169" s="122" t="s">
        <v>161</v>
      </c>
      <c r="C169" s="132">
        <f t="shared" si="30"/>
        <v>0</v>
      </c>
      <c r="D169" s="132"/>
      <c r="E169" s="132"/>
      <c r="F169" s="132"/>
      <c r="G169" s="132"/>
      <c r="H169" s="132">
        <f>H170</f>
        <v>0</v>
      </c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</row>
    <row r="170" spans="1:21" s="26" customFormat="1" ht="24.95" customHeight="1">
      <c r="A170" s="21">
        <v>4511</v>
      </c>
      <c r="B170" s="22" t="s">
        <v>161</v>
      </c>
      <c r="C170" s="23">
        <f t="shared" si="30"/>
        <v>0</v>
      </c>
      <c r="D170" s="30"/>
      <c r="E170" s="30"/>
      <c r="F170" s="30"/>
      <c r="G170" s="27"/>
      <c r="H170" s="27"/>
      <c r="I170" s="30"/>
      <c r="J170" s="30"/>
      <c r="K170" s="30"/>
      <c r="L170" s="30"/>
      <c r="M170" s="30"/>
      <c r="N170" s="30"/>
      <c r="O170" s="30"/>
      <c r="P170" s="30"/>
      <c r="Q170" s="28"/>
      <c r="R170" s="25"/>
      <c r="S170" s="25"/>
    </row>
    <row r="171" spans="1:21" s="26" customFormat="1" ht="29.1" customHeight="1">
      <c r="A171" s="109"/>
      <c r="B171" s="110" t="s">
        <v>46</v>
      </c>
      <c r="C171" s="116">
        <f t="shared" si="30"/>
        <v>228310</v>
      </c>
      <c r="D171" s="116">
        <f>D109+D117+D152+D159</f>
        <v>100</v>
      </c>
      <c r="E171" s="116">
        <f>E109+E117</f>
        <v>6520</v>
      </c>
      <c r="F171" s="116">
        <f>F123</f>
        <v>600</v>
      </c>
      <c r="G171" s="116">
        <f>G109+G117+G152+G159</f>
        <v>5000</v>
      </c>
      <c r="H171" s="116">
        <f>H109+H117+H152+H159+H168</f>
        <v>59200</v>
      </c>
      <c r="I171" s="116">
        <f t="shared" ref="I171:O171" si="37">I109+I117+I152+I159</f>
        <v>0</v>
      </c>
      <c r="J171" s="116">
        <f t="shared" si="37"/>
        <v>0</v>
      </c>
      <c r="K171" s="116">
        <f t="shared" si="37"/>
        <v>3000</v>
      </c>
      <c r="L171" s="116">
        <f t="shared" si="37"/>
        <v>2600</v>
      </c>
      <c r="M171" s="116">
        <f t="shared" si="37"/>
        <v>250</v>
      </c>
      <c r="N171" s="116">
        <f t="shared" si="37"/>
        <v>200</v>
      </c>
      <c r="O171" s="116">
        <f t="shared" si="37"/>
        <v>3700</v>
      </c>
      <c r="P171" s="116">
        <f>P109+P117+P152+P156+P159</f>
        <v>146140</v>
      </c>
      <c r="Q171" s="116">
        <f>Q109+Q117+Q152+Q159</f>
        <v>1000</v>
      </c>
      <c r="R171" s="116">
        <f>R109+R117+R152+R156+R159+R168</f>
        <v>233310</v>
      </c>
      <c r="S171" s="116">
        <f>S109+S117+S152+S156+S159+S168</f>
        <v>238310</v>
      </c>
    </row>
    <row r="172" spans="1:21" s="26" customFormat="1" ht="100.5" customHeight="1">
      <c r="A172" s="277" t="s">
        <v>194</v>
      </c>
      <c r="B172" s="278"/>
      <c r="C172" s="278"/>
      <c r="D172" s="278"/>
      <c r="E172" s="278"/>
      <c r="F172" s="278"/>
      <c r="G172" s="278"/>
      <c r="H172" s="278"/>
      <c r="I172" s="278"/>
      <c r="J172" s="278"/>
      <c r="K172" s="278"/>
      <c r="L172" s="278"/>
      <c r="M172" s="278"/>
      <c r="N172" s="278"/>
      <c r="O172" s="278"/>
      <c r="P172" s="278"/>
      <c r="Q172" s="278"/>
      <c r="R172" s="278"/>
      <c r="S172" s="279"/>
    </row>
    <row r="173" spans="1:21" s="26" customFormat="1" ht="107.25" customHeight="1">
      <c r="A173" s="29" t="s">
        <v>7</v>
      </c>
      <c r="B173" s="29" t="s">
        <v>8</v>
      </c>
      <c r="C173" s="146" t="s">
        <v>191</v>
      </c>
      <c r="D173" s="18" t="s">
        <v>67</v>
      </c>
      <c r="E173" s="18"/>
      <c r="F173" s="18"/>
      <c r="G173" s="17"/>
      <c r="H173" s="18"/>
      <c r="I173" s="106"/>
      <c r="J173" s="18"/>
      <c r="K173" s="17"/>
      <c r="L173" s="174"/>
      <c r="M173" s="106"/>
      <c r="N173" s="106"/>
      <c r="O173" s="106"/>
      <c r="P173" s="18"/>
      <c r="Q173" s="18" t="s">
        <v>188</v>
      </c>
      <c r="R173" s="149" t="s">
        <v>180</v>
      </c>
      <c r="S173" s="149" t="s">
        <v>195</v>
      </c>
      <c r="T173" s="20">
        <v>0.01</v>
      </c>
      <c r="U173" s="20">
        <v>1.4999999999999999E-2</v>
      </c>
    </row>
    <row r="174" spans="1:21" s="26" customFormat="1" ht="24.95" customHeight="1">
      <c r="A174" s="109">
        <v>31</v>
      </c>
      <c r="B174" s="110" t="s">
        <v>52</v>
      </c>
      <c r="C174" s="116">
        <f t="shared" ref="C174:C188" si="38">SUM(D174:Q174)</f>
        <v>55140</v>
      </c>
      <c r="D174" s="116">
        <f>D175+D177+D179</f>
        <v>34500</v>
      </c>
      <c r="E174" s="116"/>
      <c r="F174" s="116">
        <f>F175+F177+F179</f>
        <v>0</v>
      </c>
      <c r="G174" s="116">
        <f t="shared" ref="G174:Q174" si="39">G175+G177+G179</f>
        <v>0</v>
      </c>
      <c r="H174" s="116">
        <f t="shared" si="39"/>
        <v>0</v>
      </c>
      <c r="I174" s="116">
        <f t="shared" si="39"/>
        <v>0</v>
      </c>
      <c r="J174" s="116">
        <f t="shared" si="39"/>
        <v>0</v>
      </c>
      <c r="K174" s="116">
        <f t="shared" si="39"/>
        <v>0</v>
      </c>
      <c r="L174" s="116">
        <f>L175+L177+L179</f>
        <v>0</v>
      </c>
      <c r="M174" s="116">
        <f t="shared" si="39"/>
        <v>0</v>
      </c>
      <c r="N174" s="116"/>
      <c r="O174" s="116">
        <f t="shared" si="39"/>
        <v>0</v>
      </c>
      <c r="P174" s="116">
        <f t="shared" si="39"/>
        <v>0</v>
      </c>
      <c r="Q174" s="116">
        <f t="shared" si="39"/>
        <v>20640</v>
      </c>
      <c r="R174" s="111">
        <f>C174</f>
        <v>55140</v>
      </c>
      <c r="S174" s="111">
        <f>C174</f>
        <v>55140</v>
      </c>
    </row>
    <row r="175" spans="1:21" ht="24.95" customHeight="1">
      <c r="A175" s="121">
        <v>311</v>
      </c>
      <c r="B175" s="122" t="s">
        <v>53</v>
      </c>
      <c r="C175" s="132">
        <f t="shared" si="38"/>
        <v>43600</v>
      </c>
      <c r="D175" s="132">
        <f>SUM(D176)</f>
        <v>27600</v>
      </c>
      <c r="E175" s="132"/>
      <c r="F175" s="132">
        <f>SUM(F176)</f>
        <v>0</v>
      </c>
      <c r="G175" s="132">
        <f t="shared" ref="G175:P175" si="40">SUM(G176)</f>
        <v>0</v>
      </c>
      <c r="H175" s="132">
        <f t="shared" si="40"/>
        <v>0</v>
      </c>
      <c r="I175" s="132">
        <f t="shared" si="40"/>
        <v>0</v>
      </c>
      <c r="J175" s="132">
        <f t="shared" si="40"/>
        <v>0</v>
      </c>
      <c r="K175" s="132">
        <f t="shared" si="40"/>
        <v>0</v>
      </c>
      <c r="L175" s="132">
        <f t="shared" si="40"/>
        <v>0</v>
      </c>
      <c r="M175" s="132">
        <f t="shared" si="40"/>
        <v>0</v>
      </c>
      <c r="N175" s="132"/>
      <c r="O175" s="132">
        <f t="shared" si="40"/>
        <v>0</v>
      </c>
      <c r="P175" s="132">
        <f t="shared" si="40"/>
        <v>0</v>
      </c>
      <c r="Q175" s="132">
        <f>SUM(Q176)</f>
        <v>16000</v>
      </c>
      <c r="R175" s="132"/>
      <c r="S175" s="132"/>
    </row>
    <row r="176" spans="1:21" s="26" customFormat="1" ht="24.95" customHeight="1">
      <c r="A176" s="21">
        <v>3111</v>
      </c>
      <c r="B176" s="22" t="s">
        <v>54</v>
      </c>
      <c r="C176" s="23">
        <f t="shared" si="38"/>
        <v>43600</v>
      </c>
      <c r="D176" s="30">
        <v>27600</v>
      </c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28"/>
      <c r="Q176" s="30">
        <v>16000</v>
      </c>
      <c r="R176" s="25"/>
      <c r="S176" s="25"/>
    </row>
    <row r="177" spans="1:21" ht="24.95" customHeight="1">
      <c r="A177" s="121">
        <v>312</v>
      </c>
      <c r="B177" s="122" t="s">
        <v>55</v>
      </c>
      <c r="C177" s="132">
        <f t="shared" si="38"/>
        <v>4300</v>
      </c>
      <c r="D177" s="132">
        <f>SUM(D178)</f>
        <v>2300</v>
      </c>
      <c r="E177" s="132"/>
      <c r="F177" s="132">
        <f>SUM(F178)</f>
        <v>0</v>
      </c>
      <c r="G177" s="132">
        <f t="shared" ref="G177:Q177" si="41">SUM(G178)</f>
        <v>0</v>
      </c>
      <c r="H177" s="132">
        <f t="shared" si="41"/>
        <v>0</v>
      </c>
      <c r="I177" s="132">
        <f t="shared" si="41"/>
        <v>0</v>
      </c>
      <c r="J177" s="132">
        <f t="shared" si="41"/>
        <v>0</v>
      </c>
      <c r="K177" s="132">
        <f t="shared" si="41"/>
        <v>0</v>
      </c>
      <c r="L177" s="132">
        <f t="shared" si="41"/>
        <v>0</v>
      </c>
      <c r="M177" s="132">
        <f t="shared" si="41"/>
        <v>0</v>
      </c>
      <c r="N177" s="132"/>
      <c r="O177" s="132">
        <f t="shared" si="41"/>
        <v>0</v>
      </c>
      <c r="P177" s="132">
        <f t="shared" si="41"/>
        <v>0</v>
      </c>
      <c r="Q177" s="132">
        <f t="shared" si="41"/>
        <v>2000</v>
      </c>
      <c r="R177" s="132"/>
      <c r="S177" s="132"/>
    </row>
    <row r="178" spans="1:21" s="26" customFormat="1" ht="24.95" customHeight="1">
      <c r="A178" s="21">
        <v>3121</v>
      </c>
      <c r="B178" s="22" t="s">
        <v>55</v>
      </c>
      <c r="C178" s="30">
        <f t="shared" si="38"/>
        <v>4300</v>
      </c>
      <c r="D178" s="30">
        <v>2300</v>
      </c>
      <c r="E178" s="30"/>
      <c r="F178" s="27"/>
      <c r="G178" s="27"/>
      <c r="H178" s="30"/>
      <c r="I178" s="30"/>
      <c r="J178" s="30"/>
      <c r="K178" s="30"/>
      <c r="L178" s="30"/>
      <c r="M178" s="30"/>
      <c r="N178" s="30"/>
      <c r="O178" s="30"/>
      <c r="P178" s="28"/>
      <c r="Q178" s="39">
        <v>2000</v>
      </c>
      <c r="R178" s="25"/>
      <c r="S178" s="25"/>
    </row>
    <row r="179" spans="1:21" ht="24.95" customHeight="1">
      <c r="A179" s="134">
        <v>313</v>
      </c>
      <c r="B179" s="135" t="s">
        <v>56</v>
      </c>
      <c r="C179" s="136">
        <f t="shared" si="38"/>
        <v>7240</v>
      </c>
      <c r="D179" s="136">
        <f>SUM(D180:D181)</f>
        <v>4600</v>
      </c>
      <c r="E179" s="136"/>
      <c r="F179" s="136">
        <f>SUM(F180:F181)</f>
        <v>0</v>
      </c>
      <c r="G179" s="136">
        <f t="shared" ref="G179:Q179" si="42">SUM(G180:G181)</f>
        <v>0</v>
      </c>
      <c r="H179" s="136">
        <f t="shared" si="42"/>
        <v>0</v>
      </c>
      <c r="I179" s="136">
        <f t="shared" si="42"/>
        <v>0</v>
      </c>
      <c r="J179" s="136">
        <f t="shared" si="42"/>
        <v>0</v>
      </c>
      <c r="K179" s="136">
        <f t="shared" si="42"/>
        <v>0</v>
      </c>
      <c r="L179" s="136">
        <f>SUM(L180:L181)</f>
        <v>0</v>
      </c>
      <c r="M179" s="136">
        <f t="shared" si="42"/>
        <v>0</v>
      </c>
      <c r="N179" s="136"/>
      <c r="O179" s="136">
        <f t="shared" si="42"/>
        <v>0</v>
      </c>
      <c r="P179" s="136">
        <f t="shared" si="42"/>
        <v>0</v>
      </c>
      <c r="Q179" s="136">
        <f t="shared" si="42"/>
        <v>2640</v>
      </c>
      <c r="R179" s="136"/>
      <c r="S179" s="136"/>
    </row>
    <row r="180" spans="1:21" ht="24.95" customHeight="1">
      <c r="A180" s="21">
        <v>3132</v>
      </c>
      <c r="B180" s="22" t="s">
        <v>68</v>
      </c>
      <c r="C180" s="23">
        <f t="shared" si="38"/>
        <v>7240</v>
      </c>
      <c r="D180" s="173">
        <v>4600</v>
      </c>
      <c r="E180" s="17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28"/>
      <c r="Q180" s="173">
        <v>2640</v>
      </c>
      <c r="R180" s="25"/>
      <c r="S180" s="25"/>
    </row>
    <row r="181" spans="1:21" s="26" customFormat="1" ht="24.95" customHeight="1">
      <c r="A181" s="21">
        <v>3133</v>
      </c>
      <c r="B181" s="22" t="s">
        <v>69</v>
      </c>
      <c r="C181" s="23">
        <f t="shared" si="38"/>
        <v>0</v>
      </c>
      <c r="D181" s="173">
        <v>0</v>
      </c>
      <c r="E181" s="223"/>
      <c r="F181" s="27"/>
      <c r="G181" s="27"/>
      <c r="H181" s="27"/>
      <c r="I181" s="27"/>
      <c r="J181" s="27"/>
      <c r="K181" s="30"/>
      <c r="L181" s="30"/>
      <c r="M181" s="30"/>
      <c r="N181" s="30"/>
      <c r="O181" s="30"/>
      <c r="P181" s="28"/>
      <c r="Q181" s="173">
        <v>0</v>
      </c>
      <c r="R181" s="25"/>
      <c r="S181" s="25"/>
      <c r="T181" s="20">
        <v>1.7566999999999999E-2</v>
      </c>
      <c r="U181" s="20">
        <v>3.4798999999999997E-2</v>
      </c>
    </row>
    <row r="182" spans="1:21" s="26" customFormat="1" ht="24.95" customHeight="1">
      <c r="A182" s="109">
        <v>32</v>
      </c>
      <c r="B182" s="110" t="s">
        <v>13</v>
      </c>
      <c r="C182" s="116">
        <f>SUM(D182:Q182)</f>
        <v>3116</v>
      </c>
      <c r="D182" s="116">
        <f>D183+D187</f>
        <v>1986</v>
      </c>
      <c r="E182" s="116"/>
      <c r="F182" s="116">
        <f>F183+F187</f>
        <v>0</v>
      </c>
      <c r="G182" s="116">
        <f t="shared" ref="G182:Q182" si="43">G183+G187</f>
        <v>0</v>
      </c>
      <c r="H182" s="116">
        <f t="shared" si="43"/>
        <v>0</v>
      </c>
      <c r="I182" s="116">
        <f t="shared" si="43"/>
        <v>0</v>
      </c>
      <c r="J182" s="116">
        <f t="shared" si="43"/>
        <v>0</v>
      </c>
      <c r="K182" s="116">
        <f t="shared" si="43"/>
        <v>0</v>
      </c>
      <c r="L182" s="116">
        <f>L183+L187</f>
        <v>0</v>
      </c>
      <c r="M182" s="116">
        <f t="shared" si="43"/>
        <v>0</v>
      </c>
      <c r="N182" s="116"/>
      <c r="O182" s="116">
        <f t="shared" si="43"/>
        <v>0</v>
      </c>
      <c r="P182" s="116">
        <f t="shared" si="43"/>
        <v>0</v>
      </c>
      <c r="Q182" s="116">
        <f t="shared" si="43"/>
        <v>1130</v>
      </c>
      <c r="R182" s="111">
        <f>C182</f>
        <v>3116</v>
      </c>
      <c r="S182" s="111">
        <f>C182</f>
        <v>3116</v>
      </c>
    </row>
    <row r="183" spans="1:21" ht="24.95" customHeight="1">
      <c r="A183" s="121">
        <v>321</v>
      </c>
      <c r="B183" s="122" t="s">
        <v>14</v>
      </c>
      <c r="C183" s="136">
        <f t="shared" si="38"/>
        <v>3016</v>
      </c>
      <c r="D183" s="136">
        <f>SUM(D184:D186)</f>
        <v>1986</v>
      </c>
      <c r="E183" s="136"/>
      <c r="F183" s="136">
        <f>SUM(F184:F186)</f>
        <v>0</v>
      </c>
      <c r="G183" s="136">
        <f t="shared" ref="G183:Q183" si="44">SUM(G184:G186)</f>
        <v>0</v>
      </c>
      <c r="H183" s="136">
        <f t="shared" si="44"/>
        <v>0</v>
      </c>
      <c r="I183" s="136">
        <f t="shared" si="44"/>
        <v>0</v>
      </c>
      <c r="J183" s="136">
        <f t="shared" si="44"/>
        <v>0</v>
      </c>
      <c r="K183" s="136">
        <f t="shared" si="44"/>
        <v>0</v>
      </c>
      <c r="L183" s="136">
        <f>SUM(L184:L186)</f>
        <v>0</v>
      </c>
      <c r="M183" s="136">
        <f t="shared" si="44"/>
        <v>0</v>
      </c>
      <c r="N183" s="136"/>
      <c r="O183" s="136">
        <f t="shared" si="44"/>
        <v>0</v>
      </c>
      <c r="P183" s="136">
        <f t="shared" si="44"/>
        <v>0</v>
      </c>
      <c r="Q183" s="136">
        <f t="shared" si="44"/>
        <v>1030</v>
      </c>
      <c r="R183" s="136"/>
      <c r="S183" s="136"/>
    </row>
    <row r="184" spans="1:21" ht="39.950000000000003" customHeight="1">
      <c r="A184" s="21">
        <v>3211</v>
      </c>
      <c r="B184" s="22" t="s">
        <v>15</v>
      </c>
      <c r="C184" s="23">
        <f t="shared" si="38"/>
        <v>460</v>
      </c>
      <c r="D184" s="30">
        <v>330</v>
      </c>
      <c r="E184" s="30"/>
      <c r="F184" s="27"/>
      <c r="G184" s="27"/>
      <c r="H184" s="27"/>
      <c r="I184" s="27"/>
      <c r="J184" s="27"/>
      <c r="K184" s="30"/>
      <c r="L184" s="30"/>
      <c r="M184" s="30"/>
      <c r="N184" s="30"/>
      <c r="O184" s="30"/>
      <c r="P184" s="31"/>
      <c r="Q184" s="31">
        <v>130</v>
      </c>
      <c r="R184" s="23"/>
      <c r="S184" s="25"/>
    </row>
    <row r="185" spans="1:21" ht="37.5">
      <c r="A185" s="21">
        <v>3212</v>
      </c>
      <c r="B185" s="22" t="s">
        <v>16</v>
      </c>
      <c r="C185" s="23">
        <f t="shared" si="38"/>
        <v>2556</v>
      </c>
      <c r="D185" s="27">
        <v>1656</v>
      </c>
      <c r="E185" s="27"/>
      <c r="F185" s="27"/>
      <c r="G185" s="27"/>
      <c r="H185" s="27"/>
      <c r="I185" s="27"/>
      <c r="J185" s="27"/>
      <c r="K185" s="30"/>
      <c r="L185" s="30"/>
      <c r="M185" s="30"/>
      <c r="N185" s="30"/>
      <c r="O185" s="30"/>
      <c r="P185" s="28"/>
      <c r="Q185" s="39">
        <v>900</v>
      </c>
      <c r="R185" s="25"/>
      <c r="S185" s="25"/>
    </row>
    <row r="186" spans="1:21" s="26" customFormat="1" ht="24.95" customHeight="1">
      <c r="A186" s="21">
        <v>3213</v>
      </c>
      <c r="B186" s="22" t="s">
        <v>136</v>
      </c>
      <c r="C186" s="23">
        <f t="shared" si="38"/>
        <v>0</v>
      </c>
      <c r="D186" s="27"/>
      <c r="E186" s="27"/>
      <c r="F186" s="27"/>
      <c r="G186" s="27"/>
      <c r="H186" s="27"/>
      <c r="I186" s="27"/>
      <c r="J186" s="27"/>
      <c r="K186" s="30"/>
      <c r="L186" s="30"/>
      <c r="M186" s="30"/>
      <c r="N186" s="30"/>
      <c r="O186" s="30"/>
      <c r="P186" s="28"/>
      <c r="Q186" s="39"/>
      <c r="R186" s="25"/>
      <c r="S186" s="25"/>
    </row>
    <row r="187" spans="1:21" s="26" customFormat="1" ht="24.95" customHeight="1">
      <c r="A187" s="121">
        <v>323</v>
      </c>
      <c r="B187" s="122" t="s">
        <v>25</v>
      </c>
      <c r="C187" s="132">
        <f t="shared" si="38"/>
        <v>100</v>
      </c>
      <c r="D187" s="132">
        <f>SUM(D188:D188)</f>
        <v>0</v>
      </c>
      <c r="E187" s="132"/>
      <c r="F187" s="132">
        <f>SUM(F188:F188)</f>
        <v>0</v>
      </c>
      <c r="G187" s="132">
        <f t="shared" ref="G187:Q187" si="45">SUM(G188:G188)</f>
        <v>0</v>
      </c>
      <c r="H187" s="132">
        <f t="shared" si="45"/>
        <v>0</v>
      </c>
      <c r="I187" s="132">
        <f t="shared" si="45"/>
        <v>0</v>
      </c>
      <c r="J187" s="132">
        <f t="shared" si="45"/>
        <v>0</v>
      </c>
      <c r="K187" s="132">
        <f t="shared" si="45"/>
        <v>0</v>
      </c>
      <c r="L187" s="132">
        <f t="shared" si="45"/>
        <v>0</v>
      </c>
      <c r="M187" s="132">
        <f t="shared" si="45"/>
        <v>0</v>
      </c>
      <c r="N187" s="132"/>
      <c r="O187" s="132">
        <f t="shared" si="45"/>
        <v>0</v>
      </c>
      <c r="P187" s="132">
        <f t="shared" si="45"/>
        <v>0</v>
      </c>
      <c r="Q187" s="132">
        <f t="shared" si="45"/>
        <v>100</v>
      </c>
      <c r="R187" s="132"/>
      <c r="S187" s="132"/>
    </row>
    <row r="188" spans="1:21" s="26" customFormat="1" ht="24.95" customHeight="1">
      <c r="A188" s="21">
        <v>3236</v>
      </c>
      <c r="B188" s="22" t="s">
        <v>31</v>
      </c>
      <c r="C188" s="138">
        <f t="shared" si="38"/>
        <v>100</v>
      </c>
      <c r="D188" s="30"/>
      <c r="E188" s="30"/>
      <c r="F188" s="27"/>
      <c r="G188" s="27"/>
      <c r="H188" s="27"/>
      <c r="I188" s="27"/>
      <c r="J188" s="27"/>
      <c r="K188" s="30"/>
      <c r="L188" s="30"/>
      <c r="M188" s="30"/>
      <c r="N188" s="30"/>
      <c r="O188" s="30"/>
      <c r="P188" s="28"/>
      <c r="Q188" s="28">
        <v>100</v>
      </c>
      <c r="R188" s="25"/>
      <c r="S188" s="25"/>
    </row>
    <row r="189" spans="1:21" s="26" customFormat="1" ht="29.1" customHeight="1">
      <c r="A189" s="109"/>
      <c r="B189" s="110" t="s">
        <v>46</v>
      </c>
      <c r="C189" s="116">
        <f>SUM(D189:Q189)</f>
        <v>58256</v>
      </c>
      <c r="D189" s="116">
        <f>D174+D182</f>
        <v>36486</v>
      </c>
      <c r="E189" s="116"/>
      <c r="F189" s="116">
        <f>F174+F182</f>
        <v>0</v>
      </c>
      <c r="G189" s="116">
        <f>G174+G182</f>
        <v>0</v>
      </c>
      <c r="H189" s="116">
        <f t="shared" ref="H189:Q189" si="46">H174+H182</f>
        <v>0</v>
      </c>
      <c r="I189" s="116">
        <f t="shared" si="46"/>
        <v>0</v>
      </c>
      <c r="J189" s="116">
        <f t="shared" si="46"/>
        <v>0</v>
      </c>
      <c r="K189" s="116">
        <f>K174+K182</f>
        <v>0</v>
      </c>
      <c r="L189" s="116">
        <f>L174+L182</f>
        <v>0</v>
      </c>
      <c r="M189" s="116">
        <f>M174+M182</f>
        <v>0</v>
      </c>
      <c r="N189" s="116"/>
      <c r="O189" s="116">
        <f t="shared" si="46"/>
        <v>0</v>
      </c>
      <c r="P189" s="116">
        <f t="shared" si="46"/>
        <v>0</v>
      </c>
      <c r="Q189" s="116">
        <f t="shared" si="46"/>
        <v>21770</v>
      </c>
      <c r="R189" s="116">
        <f>C189</f>
        <v>58256</v>
      </c>
      <c r="S189" s="116">
        <f>C189</f>
        <v>58256</v>
      </c>
    </row>
    <row r="190" spans="1:21" s="26" customFormat="1" ht="100.5" customHeight="1">
      <c r="A190" s="277" t="s">
        <v>163</v>
      </c>
      <c r="B190" s="278"/>
      <c r="C190" s="278"/>
      <c r="D190" s="278"/>
      <c r="E190" s="278"/>
      <c r="F190" s="278"/>
      <c r="G190" s="278"/>
      <c r="H190" s="278"/>
      <c r="I190" s="278"/>
      <c r="J190" s="278"/>
      <c r="K190" s="278"/>
      <c r="L190" s="278"/>
      <c r="M190" s="278"/>
      <c r="N190" s="278"/>
      <c r="O190" s="278"/>
      <c r="P190" s="278"/>
      <c r="Q190" s="278"/>
      <c r="R190" s="278"/>
      <c r="S190" s="279"/>
    </row>
    <row r="191" spans="1:21" s="26" customFormat="1" ht="107.25" customHeight="1">
      <c r="A191" s="29" t="s">
        <v>7</v>
      </c>
      <c r="B191" s="29" t="s">
        <v>8</v>
      </c>
      <c r="C191" s="146" t="s">
        <v>191</v>
      </c>
      <c r="D191" s="18"/>
      <c r="E191" s="18"/>
      <c r="F191" s="18"/>
      <c r="G191" s="17"/>
      <c r="H191" s="106" t="s">
        <v>128</v>
      </c>
      <c r="I191" s="106"/>
      <c r="J191" s="18"/>
      <c r="K191" s="17"/>
      <c r="L191" s="174"/>
      <c r="M191" s="106"/>
      <c r="N191" s="106"/>
      <c r="O191" s="106"/>
      <c r="P191" s="18"/>
      <c r="Q191" s="18"/>
      <c r="R191" s="149" t="s">
        <v>180</v>
      </c>
      <c r="S191" s="149" t="s">
        <v>195</v>
      </c>
      <c r="T191" s="20">
        <v>0.01</v>
      </c>
      <c r="U191" s="20">
        <v>1.4999999999999999E-2</v>
      </c>
    </row>
    <row r="192" spans="1:21" s="26" customFormat="1" ht="24.95" customHeight="1">
      <c r="A192" s="109">
        <v>31</v>
      </c>
      <c r="B192" s="110" t="s">
        <v>52</v>
      </c>
      <c r="C192" s="111">
        <f t="shared" ref="C192:C201" si="47">SUM(D192:Q192)</f>
        <v>1439500</v>
      </c>
      <c r="D192" s="111"/>
      <c r="E192" s="111"/>
      <c r="F192" s="111">
        <f t="shared" ref="F192:P192" si="48">F193+F197+F199</f>
        <v>0</v>
      </c>
      <c r="G192" s="111">
        <f t="shared" si="48"/>
        <v>0</v>
      </c>
      <c r="H192" s="111">
        <f>H193+H197+H199</f>
        <v>1439500</v>
      </c>
      <c r="I192" s="116">
        <f t="shared" si="48"/>
        <v>0</v>
      </c>
      <c r="J192" s="116">
        <f t="shared" si="48"/>
        <v>0</v>
      </c>
      <c r="K192" s="116">
        <f t="shared" si="48"/>
        <v>0</v>
      </c>
      <c r="L192" s="116">
        <f t="shared" si="48"/>
        <v>0</v>
      </c>
      <c r="M192" s="116">
        <f t="shared" si="48"/>
        <v>0</v>
      </c>
      <c r="N192" s="116"/>
      <c r="O192" s="116">
        <f t="shared" si="48"/>
        <v>0</v>
      </c>
      <c r="P192" s="116">
        <f t="shared" si="48"/>
        <v>0</v>
      </c>
      <c r="Q192" s="116"/>
      <c r="R192" s="111">
        <f>C192</f>
        <v>1439500</v>
      </c>
      <c r="S192" s="111">
        <f>C192</f>
        <v>1439500</v>
      </c>
    </row>
    <row r="193" spans="1:21" ht="24.95" customHeight="1">
      <c r="A193" s="121">
        <v>311</v>
      </c>
      <c r="B193" s="122" t="s">
        <v>53</v>
      </c>
      <c r="C193" s="123">
        <f>SUM(D193:Q193)</f>
        <v>1169500</v>
      </c>
      <c r="D193" s="123"/>
      <c r="E193" s="123"/>
      <c r="F193" s="123">
        <f>SUM(F194)</f>
        <v>0</v>
      </c>
      <c r="G193" s="123">
        <f t="shared" ref="G193:P193" si="49">SUM(G194)</f>
        <v>0</v>
      </c>
      <c r="H193" s="132">
        <f>SUM(H194:H196)</f>
        <v>1169500</v>
      </c>
      <c r="I193" s="132">
        <f t="shared" si="49"/>
        <v>0</v>
      </c>
      <c r="J193" s="132">
        <f t="shared" si="49"/>
        <v>0</v>
      </c>
      <c r="K193" s="132">
        <f t="shared" si="49"/>
        <v>0</v>
      </c>
      <c r="L193" s="132">
        <f t="shared" si="49"/>
        <v>0</v>
      </c>
      <c r="M193" s="132">
        <f t="shared" si="49"/>
        <v>0</v>
      </c>
      <c r="N193" s="132"/>
      <c r="O193" s="132">
        <f t="shared" si="49"/>
        <v>0</v>
      </c>
      <c r="P193" s="132">
        <f t="shared" si="49"/>
        <v>0</v>
      </c>
      <c r="Q193" s="132"/>
      <c r="R193" s="132"/>
      <c r="S193" s="132"/>
    </row>
    <row r="194" spans="1:21" s="26" customFormat="1" ht="24.95" customHeight="1">
      <c r="A194" s="21">
        <v>3111</v>
      </c>
      <c r="B194" s="22" t="s">
        <v>54</v>
      </c>
      <c r="C194" s="23">
        <f t="shared" si="47"/>
        <v>1150000</v>
      </c>
      <c r="D194" s="23"/>
      <c r="E194" s="23"/>
      <c r="F194" s="23"/>
      <c r="G194" s="23"/>
      <c r="H194" s="211">
        <v>1150000</v>
      </c>
      <c r="I194" s="30"/>
      <c r="J194" s="30"/>
      <c r="K194" s="30"/>
      <c r="L194" s="30"/>
      <c r="M194" s="30"/>
      <c r="N194" s="30"/>
      <c r="O194" s="30"/>
      <c r="P194" s="28"/>
      <c r="Q194" s="30"/>
      <c r="R194" s="25"/>
      <c r="S194" s="25"/>
    </row>
    <row r="195" spans="1:21" ht="24.95" customHeight="1">
      <c r="A195" s="21">
        <v>3113</v>
      </c>
      <c r="B195" s="22" t="s">
        <v>170</v>
      </c>
      <c r="C195" s="23">
        <f t="shared" si="47"/>
        <v>13500</v>
      </c>
      <c r="D195" s="23"/>
      <c r="E195" s="23"/>
      <c r="F195" s="23"/>
      <c r="G195" s="194"/>
      <c r="H195" s="211">
        <v>13500</v>
      </c>
      <c r="I195" s="195"/>
      <c r="J195" s="30"/>
      <c r="K195" s="30"/>
      <c r="L195" s="30"/>
      <c r="M195" s="30"/>
      <c r="N195" s="30"/>
      <c r="O195" s="30"/>
      <c r="P195" s="28"/>
      <c r="Q195" s="30"/>
      <c r="R195" s="25"/>
      <c r="S195" s="25"/>
    </row>
    <row r="196" spans="1:21" s="26" customFormat="1" ht="24.95" customHeight="1">
      <c r="A196" s="21">
        <v>3114</v>
      </c>
      <c r="B196" s="22" t="s">
        <v>181</v>
      </c>
      <c r="C196" s="23">
        <f t="shared" si="47"/>
        <v>6000</v>
      </c>
      <c r="D196" s="23"/>
      <c r="E196" s="23"/>
      <c r="F196" s="23"/>
      <c r="G196" s="194"/>
      <c r="H196" s="211">
        <v>6000</v>
      </c>
      <c r="I196" s="195"/>
      <c r="J196" s="30"/>
      <c r="K196" s="30"/>
      <c r="L196" s="30"/>
      <c r="M196" s="30"/>
      <c r="N196" s="30"/>
      <c r="O196" s="30"/>
      <c r="P196" s="28"/>
      <c r="Q196" s="30"/>
      <c r="R196" s="25"/>
      <c r="S196" s="25"/>
    </row>
    <row r="197" spans="1:21" ht="24.95" customHeight="1">
      <c r="A197" s="121">
        <v>312</v>
      </c>
      <c r="B197" s="122" t="s">
        <v>55</v>
      </c>
      <c r="C197" s="123">
        <f t="shared" si="47"/>
        <v>80000</v>
      </c>
      <c r="D197" s="123"/>
      <c r="E197" s="123"/>
      <c r="F197" s="123">
        <f>SUM(F198)</f>
        <v>0</v>
      </c>
      <c r="G197" s="123">
        <f t="shared" ref="G197:P197" si="50">SUM(G198)</f>
        <v>0</v>
      </c>
      <c r="H197" s="196">
        <f t="shared" si="50"/>
        <v>80000</v>
      </c>
      <c r="I197" s="132">
        <f t="shared" si="50"/>
        <v>0</v>
      </c>
      <c r="J197" s="132">
        <f t="shared" si="50"/>
        <v>0</v>
      </c>
      <c r="K197" s="132">
        <f t="shared" si="50"/>
        <v>0</v>
      </c>
      <c r="L197" s="132">
        <f t="shared" si="50"/>
        <v>0</v>
      </c>
      <c r="M197" s="132">
        <f t="shared" si="50"/>
        <v>0</v>
      </c>
      <c r="N197" s="132"/>
      <c r="O197" s="132">
        <f t="shared" si="50"/>
        <v>0</v>
      </c>
      <c r="P197" s="132">
        <f t="shared" si="50"/>
        <v>0</v>
      </c>
      <c r="Q197" s="132"/>
      <c r="R197" s="132"/>
      <c r="S197" s="132"/>
    </row>
    <row r="198" spans="1:21" ht="24.95" customHeight="1">
      <c r="A198" s="21">
        <v>3121</v>
      </c>
      <c r="B198" s="22" t="s">
        <v>55</v>
      </c>
      <c r="C198" s="23">
        <f t="shared" si="47"/>
        <v>80000</v>
      </c>
      <c r="D198" s="23"/>
      <c r="E198" s="23"/>
      <c r="F198" s="24"/>
      <c r="G198" s="24"/>
      <c r="H198" s="211">
        <v>80000</v>
      </c>
      <c r="I198" s="30"/>
      <c r="J198" s="30"/>
      <c r="K198" s="30"/>
      <c r="L198" s="30"/>
      <c r="M198" s="30"/>
      <c r="N198" s="30"/>
      <c r="O198" s="30"/>
      <c r="P198" s="28"/>
      <c r="Q198" s="39"/>
      <c r="R198" s="25"/>
      <c r="S198" s="25"/>
    </row>
    <row r="199" spans="1:21" s="26" customFormat="1" ht="24.95" customHeight="1">
      <c r="A199" s="134">
        <v>313</v>
      </c>
      <c r="B199" s="135" t="s">
        <v>56</v>
      </c>
      <c r="C199" s="124">
        <f t="shared" si="47"/>
        <v>190000</v>
      </c>
      <c r="D199" s="124"/>
      <c r="E199" s="124"/>
      <c r="F199" s="124">
        <f t="shared" ref="F199:P199" si="51">SUM(F200:F201)</f>
        <v>0</v>
      </c>
      <c r="G199" s="124">
        <f t="shared" si="51"/>
        <v>0</v>
      </c>
      <c r="H199" s="124">
        <f t="shared" si="51"/>
        <v>190000</v>
      </c>
      <c r="I199" s="136">
        <f t="shared" si="51"/>
        <v>0</v>
      </c>
      <c r="J199" s="136">
        <f t="shared" si="51"/>
        <v>0</v>
      </c>
      <c r="K199" s="136">
        <f t="shared" si="51"/>
        <v>0</v>
      </c>
      <c r="L199" s="136">
        <f t="shared" si="51"/>
        <v>0</v>
      </c>
      <c r="M199" s="136">
        <f t="shared" si="51"/>
        <v>0</v>
      </c>
      <c r="N199" s="136"/>
      <c r="O199" s="136">
        <f t="shared" si="51"/>
        <v>0</v>
      </c>
      <c r="P199" s="136">
        <f t="shared" si="51"/>
        <v>0</v>
      </c>
      <c r="Q199" s="136"/>
      <c r="R199" s="136"/>
      <c r="S199" s="136"/>
      <c r="T199" s="20">
        <v>1.7566999999999999E-2</v>
      </c>
      <c r="U199" s="20">
        <v>3.4798999999999997E-2</v>
      </c>
    </row>
    <row r="200" spans="1:21" s="26" customFormat="1" ht="24.95" customHeight="1">
      <c r="A200" s="21">
        <v>3132</v>
      </c>
      <c r="B200" s="22" t="s">
        <v>68</v>
      </c>
      <c r="C200" s="23">
        <f t="shared" si="47"/>
        <v>190000</v>
      </c>
      <c r="D200" s="176"/>
      <c r="E200" s="222"/>
      <c r="F200" s="23"/>
      <c r="G200" s="23"/>
      <c r="H200" s="211">
        <v>190000</v>
      </c>
      <c r="I200" s="30"/>
      <c r="J200" s="30"/>
      <c r="K200" s="30"/>
      <c r="L200" s="30"/>
      <c r="M200" s="30"/>
      <c r="N200" s="30"/>
      <c r="O200" s="30"/>
      <c r="P200" s="28"/>
      <c r="Q200" s="173"/>
      <c r="R200" s="25"/>
      <c r="S200" s="25"/>
    </row>
    <row r="201" spans="1:21" ht="24.95" customHeight="1">
      <c r="A201" s="21">
        <v>3133</v>
      </c>
      <c r="B201" s="22" t="s">
        <v>69</v>
      </c>
      <c r="C201" s="23">
        <f t="shared" si="47"/>
        <v>0</v>
      </c>
      <c r="D201" s="176"/>
      <c r="E201" s="220"/>
      <c r="F201" s="24"/>
      <c r="G201" s="24"/>
      <c r="H201" s="24">
        <v>0</v>
      </c>
      <c r="I201" s="27"/>
      <c r="J201" s="27"/>
      <c r="K201" s="30"/>
      <c r="L201" s="30"/>
      <c r="M201" s="30"/>
      <c r="N201" s="30"/>
      <c r="O201" s="30"/>
      <c r="P201" s="28"/>
      <c r="Q201" s="173"/>
      <c r="R201" s="25"/>
      <c r="S201" s="25"/>
    </row>
    <row r="202" spans="1:21" ht="39.950000000000003" customHeight="1">
      <c r="A202" s="109">
        <v>32</v>
      </c>
      <c r="B202" s="110" t="s">
        <v>13</v>
      </c>
      <c r="C202" s="111">
        <f t="shared" ref="C202:C207" si="52">SUM(D202:Q202)</f>
        <v>55500</v>
      </c>
      <c r="D202" s="111"/>
      <c r="E202" s="111"/>
      <c r="F202" s="111">
        <v>0</v>
      </c>
      <c r="G202" s="111">
        <v>0</v>
      </c>
      <c r="H202" s="111">
        <f>H203+H205</f>
        <v>55500</v>
      </c>
      <c r="I202" s="116">
        <v>0</v>
      </c>
      <c r="J202" s="116">
        <v>0</v>
      </c>
      <c r="K202" s="116">
        <v>0</v>
      </c>
      <c r="L202" s="116">
        <v>0</v>
      </c>
      <c r="M202" s="116">
        <v>0</v>
      </c>
      <c r="N202" s="116"/>
      <c r="O202" s="116">
        <v>0</v>
      </c>
      <c r="P202" s="116">
        <v>0</v>
      </c>
      <c r="Q202" s="116"/>
      <c r="R202" s="111">
        <f>C202</f>
        <v>55500</v>
      </c>
      <c r="S202" s="111">
        <f>C202</f>
        <v>55500</v>
      </c>
    </row>
    <row r="203" spans="1:21" ht="20.25">
      <c r="A203" s="121">
        <v>321</v>
      </c>
      <c r="B203" s="122" t="s">
        <v>14</v>
      </c>
      <c r="C203" s="124">
        <f t="shared" si="52"/>
        <v>50000</v>
      </c>
      <c r="D203" s="124"/>
      <c r="E203" s="124"/>
      <c r="F203" s="124">
        <f t="shared" ref="F203:P203" si="53">SUM(F204:F204)</f>
        <v>0</v>
      </c>
      <c r="G203" s="124">
        <f t="shared" si="53"/>
        <v>0</v>
      </c>
      <c r="H203" s="124">
        <f t="shared" si="53"/>
        <v>50000</v>
      </c>
      <c r="I203" s="136">
        <f t="shared" si="53"/>
        <v>0</v>
      </c>
      <c r="J203" s="136">
        <f t="shared" si="53"/>
        <v>0</v>
      </c>
      <c r="K203" s="136">
        <f t="shared" si="53"/>
        <v>0</v>
      </c>
      <c r="L203" s="136">
        <f t="shared" si="53"/>
        <v>0</v>
      </c>
      <c r="M203" s="136">
        <f t="shared" si="53"/>
        <v>0</v>
      </c>
      <c r="N203" s="136"/>
      <c r="O203" s="136">
        <f t="shared" si="53"/>
        <v>0</v>
      </c>
      <c r="P203" s="136">
        <f t="shared" si="53"/>
        <v>0</v>
      </c>
      <c r="Q203" s="136"/>
      <c r="R203" s="136"/>
      <c r="S203" s="136"/>
    </row>
    <row r="204" spans="1:21" s="26" customFormat="1" ht="24.95" customHeight="1">
      <c r="A204" s="21">
        <v>3212</v>
      </c>
      <c r="B204" s="22" t="s">
        <v>16</v>
      </c>
      <c r="C204" s="23">
        <f t="shared" si="52"/>
        <v>50000</v>
      </c>
      <c r="D204" s="24"/>
      <c r="E204" s="24"/>
      <c r="F204" s="24"/>
      <c r="G204" s="24"/>
      <c r="H204" s="211">
        <v>50000</v>
      </c>
      <c r="I204" s="27"/>
      <c r="J204" s="27"/>
      <c r="K204" s="30"/>
      <c r="L204" s="30"/>
      <c r="M204" s="30"/>
      <c r="N204" s="30"/>
      <c r="O204" s="30"/>
      <c r="P204" s="28"/>
      <c r="Q204" s="39"/>
      <c r="R204" s="25"/>
      <c r="S204" s="25"/>
    </row>
    <row r="205" spans="1:21" s="26" customFormat="1" ht="24.95" customHeight="1">
      <c r="A205" s="121">
        <v>329</v>
      </c>
      <c r="B205" s="122" t="s">
        <v>35</v>
      </c>
      <c r="C205" s="123">
        <f t="shared" si="52"/>
        <v>5500</v>
      </c>
      <c r="D205" s="123"/>
      <c r="E205" s="123"/>
      <c r="F205" s="123"/>
      <c r="G205" s="123"/>
      <c r="H205" s="123">
        <f>H206</f>
        <v>5500</v>
      </c>
      <c r="I205" s="132"/>
      <c r="J205" s="132"/>
      <c r="K205" s="132"/>
      <c r="L205" s="132"/>
      <c r="M205" s="132"/>
      <c r="N205" s="132"/>
      <c r="O205" s="132"/>
      <c r="P205" s="132"/>
      <c r="Q205" s="132"/>
      <c r="R205" s="132"/>
      <c r="S205" s="132"/>
    </row>
    <row r="206" spans="1:21" s="26" customFormat="1" ht="24.95" customHeight="1">
      <c r="A206" s="21">
        <v>3295</v>
      </c>
      <c r="B206" s="22" t="s">
        <v>40</v>
      </c>
      <c r="C206" s="31">
        <f t="shared" si="52"/>
        <v>5500</v>
      </c>
      <c r="D206" s="23"/>
      <c r="E206" s="23"/>
      <c r="F206" s="24"/>
      <c r="G206" s="24"/>
      <c r="H206" s="24">
        <v>5500</v>
      </c>
      <c r="I206" s="27"/>
      <c r="J206" s="27"/>
      <c r="K206" s="30"/>
      <c r="L206" s="30"/>
      <c r="M206" s="30"/>
      <c r="N206" s="30"/>
      <c r="O206" s="30"/>
      <c r="P206" s="28"/>
      <c r="Q206" s="28"/>
      <c r="R206" s="25"/>
      <c r="S206" s="25"/>
    </row>
    <row r="207" spans="1:21" s="26" customFormat="1" ht="29.1" customHeight="1">
      <c r="A207" s="109"/>
      <c r="B207" s="110" t="s">
        <v>46</v>
      </c>
      <c r="C207" s="111">
        <f t="shared" si="52"/>
        <v>1495000</v>
      </c>
      <c r="D207" s="111"/>
      <c r="E207" s="111"/>
      <c r="F207" s="111">
        <f t="shared" ref="F207:Q207" si="54">F192+F202</f>
        <v>0</v>
      </c>
      <c r="G207" s="111">
        <f t="shared" si="54"/>
        <v>0</v>
      </c>
      <c r="H207" s="111">
        <f>H192+H202</f>
        <v>1495000</v>
      </c>
      <c r="I207" s="116">
        <f t="shared" si="54"/>
        <v>0</v>
      </c>
      <c r="J207" s="116">
        <f t="shared" si="54"/>
        <v>0</v>
      </c>
      <c r="K207" s="116">
        <f t="shared" si="54"/>
        <v>0</v>
      </c>
      <c r="L207" s="116">
        <f t="shared" si="54"/>
        <v>0</v>
      </c>
      <c r="M207" s="116">
        <f t="shared" si="54"/>
        <v>0</v>
      </c>
      <c r="N207" s="116"/>
      <c r="O207" s="116">
        <f t="shared" si="54"/>
        <v>0</v>
      </c>
      <c r="P207" s="116">
        <f t="shared" si="54"/>
        <v>0</v>
      </c>
      <c r="Q207" s="116">
        <f t="shared" si="54"/>
        <v>0</v>
      </c>
      <c r="R207" s="116">
        <f>C207</f>
        <v>1495000</v>
      </c>
      <c r="S207" s="116">
        <f>C207</f>
        <v>1495000</v>
      </c>
    </row>
    <row r="208" spans="1:21" s="26" customFormat="1" ht="100.5" customHeight="1">
      <c r="A208" s="274" t="s">
        <v>147</v>
      </c>
      <c r="B208" s="275"/>
      <c r="C208" s="275"/>
      <c r="D208" s="275"/>
      <c r="E208" s="275"/>
      <c r="F208" s="275"/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6"/>
    </row>
    <row r="209" spans="1:21" s="26" customFormat="1" ht="82.5" customHeight="1">
      <c r="A209" s="270" t="s">
        <v>148</v>
      </c>
      <c r="B209" s="271"/>
      <c r="C209" s="271"/>
      <c r="D209" s="271"/>
      <c r="E209" s="271"/>
      <c r="F209" s="271"/>
      <c r="G209" s="271"/>
      <c r="H209" s="271"/>
      <c r="I209" s="271"/>
      <c r="J209" s="271"/>
      <c r="K209" s="271"/>
      <c r="L209" s="271"/>
      <c r="M209" s="271"/>
      <c r="N209" s="271"/>
      <c r="O209" s="271"/>
      <c r="P209" s="271"/>
      <c r="Q209" s="271"/>
      <c r="R209" s="271"/>
      <c r="S209" s="272"/>
      <c r="T209" s="20">
        <v>0.01</v>
      </c>
      <c r="U209" s="20">
        <v>1.4999999999999999E-2</v>
      </c>
    </row>
    <row r="210" spans="1:21" s="26" customFormat="1" ht="24.95" customHeight="1">
      <c r="A210" s="263" t="s">
        <v>140</v>
      </c>
      <c r="B210" s="264"/>
      <c r="C210" s="264"/>
      <c r="D210" s="264"/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5"/>
    </row>
    <row r="211" spans="1:21" ht="103.5" customHeight="1">
      <c r="A211" s="29" t="s">
        <v>81</v>
      </c>
      <c r="B211" s="29" t="s">
        <v>8</v>
      </c>
      <c r="C211" s="146" t="s">
        <v>191</v>
      </c>
      <c r="D211" s="18" t="s">
        <v>67</v>
      </c>
      <c r="E211" s="18"/>
      <c r="F211" s="18" t="s">
        <v>49</v>
      </c>
      <c r="G211" s="17" t="s">
        <v>160</v>
      </c>
      <c r="H211" s="18" t="s">
        <v>137</v>
      </c>
      <c r="I211" s="106" t="s">
        <v>126</v>
      </c>
      <c r="J211" s="18" t="s">
        <v>51</v>
      </c>
      <c r="K211" s="18" t="s">
        <v>155</v>
      </c>
      <c r="L211" s="17" t="s">
        <v>156</v>
      </c>
      <c r="M211" s="106" t="s">
        <v>127</v>
      </c>
      <c r="N211" s="106"/>
      <c r="O211" s="106" t="s">
        <v>128</v>
      </c>
      <c r="P211" s="18" t="s">
        <v>125</v>
      </c>
      <c r="Q211" s="18" t="s">
        <v>82</v>
      </c>
      <c r="R211" s="149" t="s">
        <v>180</v>
      </c>
      <c r="S211" s="149" t="s">
        <v>195</v>
      </c>
    </row>
    <row r="212" spans="1:21" ht="24.95" customHeight="1">
      <c r="A212" s="35"/>
      <c r="B212" s="35"/>
      <c r="C212" s="36"/>
      <c r="D212" s="37"/>
      <c r="E212" s="37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9"/>
      <c r="Q212" s="39"/>
      <c r="R212" s="39"/>
      <c r="S212" s="39"/>
    </row>
    <row r="213" spans="1:21" ht="24.95" customHeight="1">
      <c r="A213" s="109">
        <v>32</v>
      </c>
      <c r="B213" s="118" t="s">
        <v>13</v>
      </c>
      <c r="C213" s="111">
        <f t="shared" ref="C213:C216" si="55">SUM(D213:Q213)</f>
        <v>8000</v>
      </c>
      <c r="D213" s="111">
        <f>D215</f>
        <v>8000</v>
      </c>
      <c r="E213" s="111"/>
      <c r="F213" s="111">
        <f>F215</f>
        <v>0</v>
      </c>
      <c r="G213" s="111">
        <f t="shared" ref="G213:Q213" si="56">G215</f>
        <v>0</v>
      </c>
      <c r="H213" s="111">
        <f t="shared" si="56"/>
        <v>0</v>
      </c>
      <c r="I213" s="111">
        <f t="shared" si="56"/>
        <v>0</v>
      </c>
      <c r="J213" s="111"/>
      <c r="K213" s="111">
        <f t="shared" si="56"/>
        <v>0</v>
      </c>
      <c r="L213" s="111"/>
      <c r="M213" s="111">
        <f t="shared" si="56"/>
        <v>0</v>
      </c>
      <c r="N213" s="111"/>
      <c r="O213" s="111"/>
      <c r="P213" s="111">
        <f t="shared" si="56"/>
        <v>0</v>
      </c>
      <c r="Q213" s="111">
        <f t="shared" si="56"/>
        <v>0</v>
      </c>
      <c r="R213" s="111">
        <f>C213</f>
        <v>8000</v>
      </c>
      <c r="S213" s="111">
        <f>ROUNDUP($R213*(1+$U225),0)</f>
        <v>8000</v>
      </c>
    </row>
    <row r="214" spans="1:21" s="26" customFormat="1" ht="24.95" customHeight="1">
      <c r="A214" s="121">
        <v>322</v>
      </c>
      <c r="B214" s="137" t="s">
        <v>19</v>
      </c>
      <c r="C214" s="132">
        <f t="shared" si="55"/>
        <v>8000</v>
      </c>
      <c r="D214" s="132">
        <f>D215</f>
        <v>8000</v>
      </c>
      <c r="E214" s="132"/>
      <c r="F214" s="132">
        <f>F215</f>
        <v>0</v>
      </c>
      <c r="G214" s="132">
        <f t="shared" ref="G214:Q214" si="57">G215</f>
        <v>0</v>
      </c>
      <c r="H214" s="132">
        <f t="shared" si="57"/>
        <v>0</v>
      </c>
      <c r="I214" s="132">
        <f t="shared" si="57"/>
        <v>0</v>
      </c>
      <c r="J214" s="132"/>
      <c r="K214" s="132">
        <f t="shared" si="57"/>
        <v>0</v>
      </c>
      <c r="L214" s="132"/>
      <c r="M214" s="132">
        <f t="shared" si="57"/>
        <v>0</v>
      </c>
      <c r="N214" s="132"/>
      <c r="O214" s="132"/>
      <c r="P214" s="132">
        <f t="shared" si="57"/>
        <v>0</v>
      </c>
      <c r="Q214" s="132">
        <f t="shared" si="57"/>
        <v>0</v>
      </c>
      <c r="R214" s="133"/>
      <c r="S214" s="133"/>
    </row>
    <row r="215" spans="1:21" ht="24.95" customHeight="1">
      <c r="A215" s="21">
        <v>3222</v>
      </c>
      <c r="B215" s="40" t="s">
        <v>61</v>
      </c>
      <c r="C215" s="23">
        <f t="shared" si="55"/>
        <v>8000</v>
      </c>
      <c r="D215" s="23">
        <v>8000</v>
      </c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39"/>
      <c r="Q215" s="39"/>
      <c r="R215" s="41"/>
      <c r="S215" s="41"/>
    </row>
    <row r="216" spans="1:21" ht="39.950000000000003" customHeight="1">
      <c r="A216" s="179"/>
      <c r="B216" s="180" t="s">
        <v>83</v>
      </c>
      <c r="C216" s="181">
        <f t="shared" si="55"/>
        <v>8000</v>
      </c>
      <c r="D216" s="181">
        <f>D213+D212</f>
        <v>8000</v>
      </c>
      <c r="E216" s="181"/>
      <c r="F216" s="181">
        <f t="shared" ref="F216:K216" si="58">F213</f>
        <v>0</v>
      </c>
      <c r="G216" s="181">
        <f t="shared" si="58"/>
        <v>0</v>
      </c>
      <c r="H216" s="181">
        <f t="shared" si="58"/>
        <v>0</v>
      </c>
      <c r="I216" s="181">
        <f t="shared" si="58"/>
        <v>0</v>
      </c>
      <c r="J216" s="181">
        <v>0</v>
      </c>
      <c r="K216" s="181">
        <f t="shared" si="58"/>
        <v>0</v>
      </c>
      <c r="L216" s="181"/>
      <c r="M216" s="181"/>
      <c r="N216" s="181"/>
      <c r="O216" s="181">
        <f>O213</f>
        <v>0</v>
      </c>
      <c r="P216" s="181">
        <f>P213</f>
        <v>0</v>
      </c>
      <c r="Q216" s="181">
        <f>Q213</f>
        <v>0</v>
      </c>
      <c r="R216" s="181">
        <f>R213</f>
        <v>8000</v>
      </c>
      <c r="S216" s="181">
        <f>S213</f>
        <v>8000</v>
      </c>
    </row>
    <row r="217" spans="1:21" s="26" customFormat="1" ht="24.95" customHeight="1">
      <c r="A217" s="184"/>
      <c r="B217" s="185"/>
      <c r="C217" s="186"/>
      <c r="D217" s="186"/>
      <c r="E217" s="186"/>
      <c r="F217" s="186"/>
      <c r="G217" s="186"/>
      <c r="H217" s="186"/>
      <c r="I217" s="186"/>
      <c r="J217" s="186"/>
      <c r="K217" s="186"/>
      <c r="L217" s="186"/>
      <c r="M217" s="186"/>
      <c r="N217" s="186"/>
      <c r="O217" s="186"/>
      <c r="P217" s="186"/>
      <c r="Q217" s="186"/>
      <c r="R217" s="186"/>
      <c r="S217" s="186"/>
    </row>
    <row r="218" spans="1:21" s="26" customFormat="1" ht="24.95" customHeight="1">
      <c r="A218" s="192"/>
      <c r="B218" s="193"/>
      <c r="C218" s="189"/>
      <c r="D218" s="189"/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</row>
    <row r="219" spans="1:21" s="26" customFormat="1" ht="94.5">
      <c r="A219" s="182"/>
      <c r="B219" s="197" t="s">
        <v>192</v>
      </c>
      <c r="C219" s="198" t="s">
        <v>6</v>
      </c>
      <c r="D219" s="190" t="s">
        <v>182</v>
      </c>
      <c r="E219" s="190"/>
      <c r="F219" s="18" t="s">
        <v>164</v>
      </c>
      <c r="G219" s="17" t="s">
        <v>160</v>
      </c>
      <c r="H219" s="18" t="s">
        <v>137</v>
      </c>
      <c r="I219" s="106" t="s">
        <v>126</v>
      </c>
      <c r="J219" s="18" t="s">
        <v>51</v>
      </c>
      <c r="K219" s="18" t="s">
        <v>155</v>
      </c>
      <c r="L219" s="17" t="s">
        <v>156</v>
      </c>
      <c r="M219" s="106" t="s">
        <v>127</v>
      </c>
      <c r="N219" s="212" t="s">
        <v>173</v>
      </c>
      <c r="O219" s="106" t="s">
        <v>128</v>
      </c>
      <c r="P219" s="18" t="s">
        <v>125</v>
      </c>
      <c r="Q219" s="18" t="s">
        <v>82</v>
      </c>
      <c r="R219" s="18" t="s">
        <v>188</v>
      </c>
      <c r="S219" s="18"/>
    </row>
    <row r="220" spans="1:21" s="26" customFormat="1" ht="29.1" customHeight="1">
      <c r="A220" s="191"/>
      <c r="B220" s="177" t="s">
        <v>165</v>
      </c>
      <c r="C220" s="178">
        <f>C70+C104+C171+C189+C207+C216</f>
        <v>2109511</v>
      </c>
      <c r="D220" s="178">
        <f>D104+D171+D189+D216+E171+E104</f>
        <v>209886</v>
      </c>
      <c r="E220" s="178"/>
      <c r="F220" s="178">
        <f>G171+F171</f>
        <v>5600</v>
      </c>
      <c r="G220" s="178">
        <f>G104+H171+G189+G216</f>
        <v>119000</v>
      </c>
      <c r="H220" s="178">
        <f>H104+I171+H216</f>
        <v>0</v>
      </c>
      <c r="I220" s="178">
        <f>I104+J171+I216</f>
        <v>6000</v>
      </c>
      <c r="J220" s="178">
        <f>J104+K171+J216</f>
        <v>3000</v>
      </c>
      <c r="K220" s="178">
        <f>L171</f>
        <v>2600</v>
      </c>
      <c r="L220" s="178">
        <f>M171</f>
        <v>250</v>
      </c>
      <c r="M220" s="178">
        <f>O171+M216</f>
        <v>3700</v>
      </c>
      <c r="N220" s="178">
        <f>N171</f>
        <v>200</v>
      </c>
      <c r="O220" s="178">
        <f>O104+P171+O189+O216+H207</f>
        <v>1641140</v>
      </c>
      <c r="P220" s="178">
        <f>P104+Q171+P216</f>
        <v>1000</v>
      </c>
      <c r="Q220" s="178">
        <f>C70</f>
        <v>95365</v>
      </c>
      <c r="R220" s="116">
        <f>Q189</f>
        <v>21770</v>
      </c>
      <c r="S220" s="188"/>
    </row>
    <row r="221" spans="1:21" s="26" customFormat="1" ht="29.1" customHeight="1">
      <c r="A221" s="42"/>
      <c r="B221" s="43"/>
      <c r="C221" s="4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3"/>
      <c r="Q221" s="3"/>
      <c r="R221" s="3"/>
      <c r="S221" s="3"/>
    </row>
    <row r="222" spans="1:21" s="13" customFormat="1" ht="29.1" customHeight="1">
      <c r="A222" s="42"/>
      <c r="B222" s="43"/>
      <c r="C222" s="44"/>
      <c r="D222" s="14">
        <f>D220+F220+G220+H220+J220+I220+K220+L220+M220+O220+P220+Q220+R220+N220</f>
        <v>2109511</v>
      </c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3"/>
      <c r="Q222" s="3"/>
      <c r="R222" s="3"/>
      <c r="S222" s="3"/>
    </row>
    <row r="223" spans="1:21" s="13" customFormat="1" ht="103.5" customHeight="1">
      <c r="A223" s="42"/>
      <c r="B223" s="43"/>
      <c r="C223" s="4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3"/>
      <c r="Q223" s="3"/>
      <c r="R223" s="149" t="s">
        <v>180</v>
      </c>
      <c r="S223" s="149" t="s">
        <v>195</v>
      </c>
    </row>
    <row r="224" spans="1:21" s="13" customFormat="1" ht="51.75" customHeight="1">
      <c r="A224" s="42"/>
      <c r="B224" s="43"/>
      <c r="C224" s="4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3"/>
      <c r="Q224" s="3"/>
      <c r="R224" s="178">
        <f>D222+5000</f>
        <v>2114511</v>
      </c>
      <c r="S224" s="178">
        <f>R224+5000</f>
        <v>2119511</v>
      </c>
    </row>
    <row r="225" spans="1:21" s="13" customFormat="1" ht="24.95" customHeight="1">
      <c r="A225" s="3"/>
      <c r="B225" s="3"/>
      <c r="C225" s="44"/>
      <c r="D225" s="45"/>
      <c r="E225" s="45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3"/>
      <c r="Q225" s="3"/>
      <c r="R225" s="3"/>
      <c r="S225" s="3"/>
      <c r="T225" s="20">
        <v>0</v>
      </c>
      <c r="U225" s="20">
        <v>0</v>
      </c>
    </row>
    <row r="226" spans="1:21" s="26" customFormat="1" ht="24.95" customHeight="1">
      <c r="A226" s="269" t="s">
        <v>178</v>
      </c>
      <c r="B226" s="269"/>
      <c r="C226" s="44"/>
      <c r="D226" s="46"/>
      <c r="E226" s="46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8"/>
      <c r="Q226" s="48"/>
      <c r="R226" s="48"/>
      <c r="S226" s="48"/>
    </row>
    <row r="227" spans="1:21" s="13" customFormat="1" ht="24.95" customHeight="1">
      <c r="A227" s="273"/>
      <c r="B227" s="273"/>
      <c r="C227" s="44"/>
      <c r="D227" s="45"/>
      <c r="E227" s="45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2"/>
      <c r="Q227" s="52"/>
      <c r="R227" s="52"/>
      <c r="S227" s="52"/>
    </row>
    <row r="228" spans="1:21" s="13" customFormat="1" ht="24.95" customHeight="1">
      <c r="A228" s="49"/>
      <c r="B228" s="50"/>
      <c r="C228" s="44"/>
      <c r="D228" s="45"/>
      <c r="E228" s="45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2"/>
      <c r="Q228" s="52"/>
      <c r="R228" s="52"/>
      <c r="S228" s="52"/>
    </row>
    <row r="229" spans="1:21" s="13" customFormat="1" ht="24.95" customHeight="1">
      <c r="A229" s="42"/>
      <c r="B229" s="43"/>
      <c r="C229" s="44"/>
      <c r="D229" s="45"/>
      <c r="E229" s="45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3"/>
      <c r="Q229" s="3"/>
      <c r="R229" s="3"/>
      <c r="S229" s="3"/>
    </row>
    <row r="230" spans="1:21" s="13" customFormat="1" ht="24.95" customHeight="1">
      <c r="A230" s="42"/>
      <c r="B230" s="50"/>
      <c r="C230" s="44"/>
      <c r="D230" s="45"/>
      <c r="E230" s="45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261" t="s">
        <v>84</v>
      </c>
      <c r="Q230" s="261"/>
      <c r="R230" s="261"/>
      <c r="S230" s="261"/>
    </row>
    <row r="231" spans="1:21" s="13" customFormat="1" ht="27.75">
      <c r="A231" s="42"/>
      <c r="B231" s="43"/>
      <c r="C231" s="44"/>
      <c r="D231" s="45"/>
      <c r="E231" s="45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3" t="s">
        <v>201</v>
      </c>
      <c r="Q231" s="143"/>
      <c r="R231" s="143"/>
      <c r="S231" s="143"/>
    </row>
    <row r="232" spans="1:21" s="13" customFormat="1" ht="20.25">
      <c r="A232" s="1"/>
      <c r="B232" s="2"/>
      <c r="C232" s="3"/>
      <c r="D232" s="4"/>
      <c r="E232" s="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21" s="13" customFormat="1" ht="20.25">
      <c r="A233" s="1"/>
      <c r="B233" s="2"/>
      <c r="C233" s="3"/>
      <c r="D233" s="4"/>
      <c r="E233" s="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21" s="170" customFormat="1" ht="24.95" customHeight="1">
      <c r="A234" s="1"/>
      <c r="B234" s="2"/>
      <c r="C234" s="3"/>
      <c r="D234" s="4"/>
      <c r="E234" s="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21" s="170" customFormat="1" ht="66" customHeight="1">
      <c r="A235" s="1"/>
      <c r="B235" s="2"/>
      <c r="C235" s="3"/>
      <c r="D235" s="4"/>
      <c r="E235" s="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21" s="14" customFormat="1" ht="88.5" customHeight="1">
      <c r="A236" s="1"/>
      <c r="B236" s="2"/>
      <c r="C236" s="3"/>
      <c r="D236" s="4"/>
      <c r="E236" s="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183"/>
    </row>
    <row r="237" spans="1:21" ht="103.5" customHeight="1">
      <c r="T237" s="187">
        <f>T70+T104+T170+T188+T230</f>
        <v>0</v>
      </c>
    </row>
    <row r="239" spans="1:21" ht="47.25" customHeight="1"/>
    <row r="240" spans="1:21" ht="34.5" customHeight="1"/>
    <row r="241" spans="1:19" ht="36.75" customHeight="1"/>
    <row r="243" spans="1:19" s="48" customFormat="1" ht="30" customHeight="1">
      <c r="A243" s="1"/>
      <c r="B243" s="2"/>
      <c r="C243" s="3"/>
      <c r="D243" s="4"/>
      <c r="E243" s="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s="52" customFormat="1" ht="30" customHeight="1">
      <c r="A244" s="1"/>
      <c r="B244" s="2"/>
      <c r="C244" s="3"/>
      <c r="D244" s="4"/>
      <c r="E244" s="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s="52" customFormat="1" ht="30" customHeight="1">
      <c r="A245" s="1"/>
      <c r="B245" s="2"/>
      <c r="C245" s="3"/>
      <c r="D245" s="4"/>
      <c r="E245" s="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30" customHeight="1"/>
    <row r="247" spans="1:19" ht="30" customHeight="1"/>
    <row r="249" spans="1:19" ht="36" customHeight="1"/>
  </sheetData>
  <sheetProtection selectLockedCells="1" selectUnlockedCells="1"/>
  <mergeCells count="58">
    <mergeCell ref="P230:S230"/>
    <mergeCell ref="A31:S31"/>
    <mergeCell ref="A73:S73"/>
    <mergeCell ref="A107:S107"/>
    <mergeCell ref="A210:S210"/>
    <mergeCell ref="A226:B226"/>
    <mergeCell ref="A209:S209"/>
    <mergeCell ref="A227:B227"/>
    <mergeCell ref="A106:S106"/>
    <mergeCell ref="A72:S72"/>
    <mergeCell ref="A208:S208"/>
    <mergeCell ref="A105:S105"/>
    <mergeCell ref="A71:S71"/>
    <mergeCell ref="A190:S190"/>
    <mergeCell ref="A172:S172"/>
    <mergeCell ref="A30:S30"/>
    <mergeCell ref="A29:S29"/>
    <mergeCell ref="F12:G12"/>
    <mergeCell ref="A17:D17"/>
    <mergeCell ref="F17:G17"/>
    <mergeCell ref="F14:G14"/>
    <mergeCell ref="A15:D15"/>
    <mergeCell ref="F15:G15"/>
    <mergeCell ref="F18:G18"/>
    <mergeCell ref="A18:D18"/>
    <mergeCell ref="A24:D24"/>
    <mergeCell ref="A16:D16"/>
    <mergeCell ref="A21:D21"/>
    <mergeCell ref="F21:G21"/>
    <mergeCell ref="A27:D27"/>
    <mergeCell ref="F27:G27"/>
    <mergeCell ref="A5:U5"/>
    <mergeCell ref="A6:U6"/>
    <mergeCell ref="A7:S7"/>
    <mergeCell ref="A9:D9"/>
    <mergeCell ref="F9:G9"/>
    <mergeCell ref="A22:D22"/>
    <mergeCell ref="F22:G22"/>
    <mergeCell ref="A26:D26"/>
    <mergeCell ref="F26:G26"/>
    <mergeCell ref="A25:D25"/>
    <mergeCell ref="F25:G25"/>
    <mergeCell ref="F24:G24"/>
    <mergeCell ref="A23:D23"/>
    <mergeCell ref="F23:G23"/>
    <mergeCell ref="A19:D19"/>
    <mergeCell ref="A20:D20"/>
    <mergeCell ref="F20:G20"/>
    <mergeCell ref="F19:G19"/>
    <mergeCell ref="A10:D10"/>
    <mergeCell ref="F10:G10"/>
    <mergeCell ref="F16:G16"/>
    <mergeCell ref="A14:D14"/>
    <mergeCell ref="A11:D11"/>
    <mergeCell ref="F11:G11"/>
    <mergeCell ref="A13:D13"/>
    <mergeCell ref="F13:G13"/>
    <mergeCell ref="A12:D12"/>
  </mergeCells>
  <phoneticPr fontId="0" type="noConversion"/>
  <printOptions horizontalCentered="1"/>
  <pageMargins left="0.39370078740157483" right="0.19685039370078741" top="0.59055118110236227" bottom="0.59055118110236227" header="0" footer="0"/>
  <pageSetup paperSize="9" scale="43" firstPageNumber="0" fitToHeight="0" orientation="landscape" horizontalDpi="300" verticalDpi="300" r:id="rId1"/>
  <headerFooter alignWithMargins="0">
    <oddHeader>&amp;L&amp;"Times New Roman,Podebljano"&amp;16OŠ VIDIKOVAC
OIB: 25275875455&amp;R&amp;"Times New Roman,Podebljano kurziv"&amp;18Prijedlog financijskog plana za 2024.-2026. godinu</oddHeader>
    <oddFooter>&amp;R&amp;"Times New Roman,Uobičajeno"&amp;16&amp;P  od &amp;N</oddFooter>
  </headerFooter>
  <rowBreaks count="7" manualBreakCount="7">
    <brk id="27" max="20" man="1"/>
    <brk id="70" max="20" man="1"/>
    <brk id="104" max="20" man="1"/>
    <brk id="136" max="16383" man="1"/>
    <brk id="171" max="20" man="1"/>
    <brk id="205" max="20" man="1"/>
    <brk id="235" max="20" man="1"/>
  </rowBreaks>
  <colBreaks count="1" manualBreakCount="1">
    <brk id="19" max="235" man="1"/>
  </colBreaks>
  <ignoredErrors>
    <ignoredError sqref="C35:C38 C42:C45 C47:C55 C57:C62 C65:C66 C77 C79 C81:C82 C85 C87:C89 C91:C96 C111 C113 C126:C130 C142 C150 C154:C155 C162:C165 C167 C215 C176 C178 C180:C181 C184 C186 C120:C122 C115 C133:C136 C124 C119 C138:C140 C145:C148 C40 C161 C13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"/>
  <sheetViews>
    <sheetView topLeftCell="A19" workbookViewId="0">
      <selection activeCell="A10" sqref="A10"/>
    </sheetView>
  </sheetViews>
  <sheetFormatPr defaultColWidth="9.140625" defaultRowHeight="12.75"/>
  <cols>
    <col min="1" max="1" width="57.85546875" style="53" customWidth="1"/>
    <col min="2" max="2" width="16" style="53" customWidth="1"/>
    <col min="3" max="3" width="16.85546875" style="53" customWidth="1"/>
    <col min="4" max="4" width="14.7109375" style="53" customWidth="1"/>
    <col min="5" max="5" width="15.85546875" style="53" customWidth="1"/>
    <col min="6" max="6" width="14.7109375" style="53" customWidth="1"/>
    <col min="7" max="7" width="19.140625" style="53" customWidth="1"/>
    <col min="8" max="8" width="17.140625" style="53" customWidth="1"/>
    <col min="9" max="9" width="8.140625" style="53" customWidth="1"/>
    <col min="10" max="16384" width="9.140625" style="53"/>
  </cols>
  <sheetData>
    <row r="1" spans="1:9" s="54" customFormat="1" ht="17.25" customHeight="1">
      <c r="A1" s="168" t="s">
        <v>213</v>
      </c>
      <c r="G1" s="55" t="s">
        <v>85</v>
      </c>
    </row>
    <row r="2" spans="1:9" s="54" customFormat="1" ht="9" customHeight="1">
      <c r="G2" s="55"/>
    </row>
    <row r="3" spans="1:9" s="54" customFormat="1" ht="9" hidden="1" customHeight="1">
      <c r="G3" s="55"/>
    </row>
    <row r="4" spans="1:9" s="56" customFormat="1" ht="20.25">
      <c r="A4" s="281" t="s">
        <v>209</v>
      </c>
      <c r="B4" s="281"/>
      <c r="C4" s="281"/>
      <c r="D4" s="281"/>
      <c r="E4" s="281"/>
      <c r="F4" s="281"/>
      <c r="G4" s="281"/>
      <c r="H4" s="281"/>
      <c r="I4" s="281"/>
    </row>
    <row r="5" spans="1:9" s="56" customFormat="1" ht="12" customHeight="1">
      <c r="H5" s="57" t="s">
        <v>184</v>
      </c>
    </row>
    <row r="6" spans="1:9" s="58" customFormat="1" ht="15.75" customHeight="1">
      <c r="A6" s="282" t="s">
        <v>86</v>
      </c>
      <c r="B6" s="283" t="s">
        <v>210</v>
      </c>
      <c r="C6" s="283"/>
      <c r="D6" s="283"/>
      <c r="E6" s="283"/>
      <c r="F6" s="283"/>
      <c r="G6" s="283"/>
      <c r="H6" s="283"/>
    </row>
    <row r="7" spans="1:9" s="58" customFormat="1" ht="15.75" customHeight="1">
      <c r="A7" s="282"/>
      <c r="B7" s="284" t="s">
        <v>87</v>
      </c>
      <c r="C7" s="284" t="s">
        <v>88</v>
      </c>
      <c r="D7" s="284" t="s">
        <v>49</v>
      </c>
      <c r="E7" s="284" t="s">
        <v>50</v>
      </c>
      <c r="F7" s="284" t="s">
        <v>89</v>
      </c>
      <c r="G7" s="284" t="s">
        <v>176</v>
      </c>
      <c r="H7" s="284"/>
    </row>
    <row r="8" spans="1:9" s="58" customFormat="1" ht="63" customHeight="1">
      <c r="A8" s="59" t="s">
        <v>92</v>
      </c>
      <c r="B8" s="284"/>
      <c r="C8" s="284"/>
      <c r="D8" s="284"/>
      <c r="E8" s="284"/>
      <c r="F8" s="284"/>
      <c r="G8" s="284"/>
      <c r="H8" s="284"/>
    </row>
    <row r="9" spans="1:9" s="58" customFormat="1" ht="15">
      <c r="A9" s="60" t="s">
        <v>139</v>
      </c>
      <c r="B9" s="207">
        <f>PLAN!F12</f>
        <v>0</v>
      </c>
      <c r="C9" s="207"/>
      <c r="D9" s="207"/>
      <c r="E9" s="207"/>
      <c r="F9" s="207"/>
      <c r="G9" s="207"/>
      <c r="H9" s="207"/>
    </row>
    <row r="10" spans="1:9" s="58" customFormat="1" ht="30">
      <c r="A10" s="60" t="s">
        <v>150</v>
      </c>
      <c r="B10" s="208">
        <f>PLAN!F15-B13</f>
        <v>1626140</v>
      </c>
      <c r="C10" s="208"/>
      <c r="D10" s="208"/>
      <c r="E10" s="208"/>
      <c r="F10" s="208"/>
      <c r="G10" s="208"/>
      <c r="H10" s="208"/>
    </row>
    <row r="11" spans="1:9" s="58" customFormat="1" ht="30">
      <c r="A11" s="60" t="s">
        <v>151</v>
      </c>
      <c r="B11" s="207">
        <f>PLAN!F14</f>
        <v>3700</v>
      </c>
      <c r="C11" s="207"/>
      <c r="D11" s="207"/>
      <c r="E11" s="207"/>
      <c r="F11" s="207"/>
      <c r="G11" s="207"/>
      <c r="H11" s="207"/>
    </row>
    <row r="12" spans="1:9" s="58" customFormat="1" ht="30">
      <c r="A12" s="60" t="s">
        <v>152</v>
      </c>
      <c r="B12" s="207">
        <f>PLAN!F13</f>
        <v>6000</v>
      </c>
      <c r="C12" s="207"/>
      <c r="D12" s="207"/>
      <c r="E12" s="207"/>
      <c r="F12" s="207"/>
      <c r="G12" s="207"/>
      <c r="H12" s="207"/>
    </row>
    <row r="13" spans="1:9" s="58" customFormat="1" ht="30">
      <c r="A13" s="60" t="s">
        <v>179</v>
      </c>
      <c r="B13" s="207">
        <v>15000</v>
      </c>
      <c r="C13" s="207"/>
      <c r="D13" s="207"/>
      <c r="E13" s="207"/>
      <c r="F13" s="207"/>
      <c r="G13" s="207"/>
      <c r="H13" s="207"/>
    </row>
    <row r="14" spans="1:9" s="58" customFormat="1" ht="30">
      <c r="A14" s="60" t="s">
        <v>214</v>
      </c>
      <c r="B14" s="207">
        <f>PLAN!F25</f>
        <v>21770</v>
      </c>
      <c r="C14" s="207"/>
      <c r="D14" s="207"/>
      <c r="E14" s="207"/>
      <c r="F14" s="207"/>
      <c r="G14" s="207"/>
      <c r="H14" s="207"/>
    </row>
    <row r="15" spans="1:9" s="58" customFormat="1" ht="20.100000000000001" customHeight="1">
      <c r="A15" s="60" t="s">
        <v>93</v>
      </c>
      <c r="B15" s="207"/>
      <c r="C15" s="207"/>
      <c r="D15" s="207"/>
      <c r="E15" s="207">
        <f>PLAN!F10</f>
        <v>119000</v>
      </c>
      <c r="F15" s="207"/>
      <c r="G15" s="207"/>
      <c r="H15" s="207"/>
    </row>
    <row r="16" spans="1:9" s="58" customFormat="1" ht="20.100000000000001" customHeight="1">
      <c r="A16" s="60" t="s">
        <v>94</v>
      </c>
      <c r="B16" s="207"/>
      <c r="C16" s="207"/>
      <c r="D16" s="207"/>
      <c r="E16" s="207">
        <f>PLAN!L171</f>
        <v>2600</v>
      </c>
      <c r="F16" s="207"/>
      <c r="G16" s="207"/>
      <c r="H16" s="207"/>
    </row>
    <row r="17" spans="1:15" s="58" customFormat="1" ht="20.100000000000001" customHeight="1">
      <c r="A17" s="60" t="s">
        <v>95</v>
      </c>
      <c r="B17" s="207"/>
      <c r="C17" s="207"/>
      <c r="D17" s="209"/>
      <c r="E17" s="207">
        <f>PLAN!F11</f>
        <v>1000</v>
      </c>
      <c r="F17" s="207"/>
      <c r="G17" s="207"/>
      <c r="H17" s="207"/>
    </row>
    <row r="18" spans="1:15" s="58" customFormat="1" ht="20.100000000000001" customHeight="1">
      <c r="A18" s="60" t="s">
        <v>96</v>
      </c>
      <c r="B18" s="207"/>
      <c r="C18" s="207"/>
      <c r="D18" s="207">
        <f>PLAN!F18</f>
        <v>600</v>
      </c>
      <c r="E18" s="207"/>
      <c r="F18" s="207"/>
      <c r="G18" s="207"/>
      <c r="H18" s="207"/>
    </row>
    <row r="19" spans="1:15" s="58" customFormat="1" ht="20.100000000000001" customHeight="1">
      <c r="A19" s="60" t="s">
        <v>97</v>
      </c>
      <c r="B19" s="207"/>
      <c r="C19" s="207"/>
      <c r="D19" s="207">
        <f>PLAN!G171</f>
        <v>5000</v>
      </c>
      <c r="E19" s="207"/>
      <c r="F19" s="207"/>
      <c r="G19" s="207"/>
      <c r="H19" s="207"/>
    </row>
    <row r="20" spans="1:15" s="58" customFormat="1" ht="20.100000000000001" customHeight="1">
      <c r="A20" s="60" t="s">
        <v>216</v>
      </c>
      <c r="B20" s="207"/>
      <c r="C20" s="207"/>
      <c r="D20" s="207"/>
      <c r="E20" s="207"/>
      <c r="F20" s="207">
        <v>300</v>
      </c>
      <c r="G20" s="207"/>
      <c r="H20" s="207"/>
    </row>
    <row r="21" spans="1:15" s="63" customFormat="1" ht="20.100000000000001" customHeight="1">
      <c r="A21" s="62" t="s">
        <v>153</v>
      </c>
      <c r="B21" s="207"/>
      <c r="C21" s="207"/>
      <c r="D21" s="207"/>
      <c r="E21" s="207"/>
      <c r="F21" s="207">
        <f>PLAN!K171-F20</f>
        <v>2700</v>
      </c>
      <c r="G21" s="207"/>
      <c r="H21" s="207"/>
    </row>
    <row r="22" spans="1:15" s="58" customFormat="1" ht="20.100000000000001" customHeight="1">
      <c r="A22" s="60" t="s">
        <v>98</v>
      </c>
      <c r="B22" s="208">
        <f>PLAN!F16</f>
        <v>95365</v>
      </c>
      <c r="C22" s="208"/>
      <c r="D22" s="208"/>
      <c r="E22" s="208"/>
      <c r="F22" s="208"/>
      <c r="G22" s="208"/>
      <c r="H22" s="208"/>
    </row>
    <row r="23" spans="1:15" s="58" customFormat="1" ht="20.100000000000001" customHeight="1">
      <c r="A23" s="60" t="s">
        <v>99</v>
      </c>
      <c r="B23" s="207"/>
      <c r="C23" s="207">
        <f>SUM(PLAN!F20:G23)</f>
        <v>209786</v>
      </c>
      <c r="D23" s="207"/>
      <c r="E23" s="207"/>
      <c r="F23" s="207"/>
      <c r="G23" s="207"/>
      <c r="H23" s="207"/>
    </row>
    <row r="24" spans="1:15" s="58" customFormat="1" ht="20.100000000000001" customHeight="1">
      <c r="A24" s="62" t="s">
        <v>100</v>
      </c>
      <c r="B24" s="207"/>
      <c r="C24" s="207"/>
      <c r="D24" s="207"/>
      <c r="E24" s="207"/>
      <c r="F24" s="207"/>
      <c r="G24" s="207">
        <f>PLAN!M159</f>
        <v>250</v>
      </c>
      <c r="H24" s="207"/>
    </row>
    <row r="25" spans="1:15" s="58" customFormat="1" ht="20.100000000000001" customHeight="1">
      <c r="A25" s="62" t="s">
        <v>175</v>
      </c>
      <c r="B25" s="207"/>
      <c r="C25" s="207"/>
      <c r="D25" s="207"/>
      <c r="E25" s="207"/>
      <c r="F25" s="207"/>
      <c r="G25" s="207">
        <v>200</v>
      </c>
      <c r="H25" s="207"/>
    </row>
    <row r="26" spans="1:15" s="58" customFormat="1" ht="20.100000000000001" customHeight="1">
      <c r="A26" s="62" t="s">
        <v>101</v>
      </c>
      <c r="B26" s="210">
        <f>SUM(B9:B25)</f>
        <v>1767975</v>
      </c>
      <c r="C26" s="210">
        <f>SUM(C9:C24)</f>
        <v>209786</v>
      </c>
      <c r="D26" s="210">
        <f>SUM(D9:D24)</f>
        <v>5600</v>
      </c>
      <c r="E26" s="210">
        <f>SUM(E9:E24)</f>
        <v>122600</v>
      </c>
      <c r="F26" s="210">
        <f>SUM(F9:F24)</f>
        <v>3000</v>
      </c>
      <c r="G26" s="210">
        <f>SUM(G9:G25)</f>
        <v>450</v>
      </c>
      <c r="H26" s="210">
        <f>SUM(H9:H25)</f>
        <v>0</v>
      </c>
    </row>
    <row r="27" spans="1:15" s="58" customFormat="1" ht="20.100000000000001" customHeight="1">
      <c r="A27" s="64" t="s">
        <v>208</v>
      </c>
      <c r="B27" s="285">
        <f>SUM(B26:H26)</f>
        <v>2109411</v>
      </c>
      <c r="C27" s="285"/>
      <c r="D27" s="285"/>
      <c r="E27" s="285"/>
      <c r="F27" s="285"/>
      <c r="G27" s="285"/>
      <c r="H27" s="285"/>
    </row>
    <row r="28" spans="1:15" s="58" customFormat="1" ht="6" customHeight="1">
      <c r="A28" s="65"/>
      <c r="B28" s="66"/>
      <c r="C28" s="66"/>
      <c r="D28" s="66"/>
      <c r="E28" s="66"/>
      <c r="F28" s="66"/>
      <c r="G28" s="66"/>
      <c r="H28" s="66"/>
    </row>
    <row r="29" spans="1:15" s="58" customFormat="1" ht="23.25" customHeight="1">
      <c r="A29" s="280" t="s">
        <v>102</v>
      </c>
      <c r="B29" s="280"/>
      <c r="C29" s="161"/>
      <c r="D29" s="162"/>
      <c r="E29" s="163"/>
      <c r="F29" s="163"/>
      <c r="G29" s="164" t="s">
        <v>84</v>
      </c>
      <c r="H29" s="165"/>
      <c r="I29" s="67"/>
    </row>
    <row r="30" spans="1:15" s="58" customFormat="1" ht="19.5" customHeight="1">
      <c r="A30" s="204" t="s">
        <v>177</v>
      </c>
      <c r="B30" s="160"/>
      <c r="C30" s="166"/>
      <c r="D30" s="162"/>
      <c r="E30" s="167"/>
      <c r="F30" s="167"/>
      <c r="G30" s="164" t="s">
        <v>207</v>
      </c>
      <c r="H30" s="56"/>
    </row>
    <row r="31" spans="1:15" s="58" customFormat="1" ht="15">
      <c r="C31" s="58" t="s">
        <v>103</v>
      </c>
      <c r="I31" s="53"/>
      <c r="J31" s="53"/>
      <c r="K31" s="53"/>
      <c r="L31" s="53"/>
      <c r="M31" s="53"/>
      <c r="N31" s="53"/>
      <c r="O31" s="53"/>
    </row>
    <row r="32" spans="1:15" s="58" customFormat="1" ht="15"/>
    <row r="33" spans="1:1" s="58" customFormat="1" ht="15"/>
    <row r="34" spans="1:1" s="58" customFormat="1" ht="15">
      <c r="A34" s="58" t="s">
        <v>104</v>
      </c>
    </row>
    <row r="35" spans="1:1" s="58" customFormat="1" ht="15"/>
    <row r="36" spans="1:1" s="58" customFormat="1" ht="15"/>
    <row r="37" spans="1:1" s="58" customFormat="1" ht="15"/>
    <row r="38" spans="1:1" s="58" customFormat="1" ht="15"/>
    <row r="39" spans="1:1" s="58" customFormat="1" ht="15"/>
    <row r="40" spans="1:1" s="58" customFormat="1" ht="15"/>
    <row r="41" spans="1:1" s="58" customFormat="1" ht="15"/>
    <row r="42" spans="1:1" s="58" customFormat="1" ht="15"/>
    <row r="43" spans="1:1" s="58" customFormat="1" ht="15"/>
    <row r="44" spans="1:1" s="58" customFormat="1" ht="15"/>
    <row r="45" spans="1:1" s="58" customFormat="1" ht="15"/>
    <row r="46" spans="1:1" s="58" customFormat="1" ht="15"/>
    <row r="47" spans="1:1" s="58" customFormat="1" ht="15"/>
    <row r="48" spans="1:1" s="58" customFormat="1" ht="15"/>
    <row r="49" s="58" customFormat="1" ht="15"/>
    <row r="50" s="58" customFormat="1" ht="15"/>
    <row r="51" s="58" customFormat="1" ht="15"/>
    <row r="52" s="58" customFormat="1" ht="15"/>
    <row r="53" s="58" customFormat="1" ht="15"/>
    <row r="54" s="58" customFormat="1" ht="15"/>
    <row r="55" s="58" customFormat="1" ht="15"/>
    <row r="56" s="58" customFormat="1" ht="15"/>
    <row r="57" s="58" customFormat="1" ht="15"/>
    <row r="58" s="58" customFormat="1" ht="15"/>
    <row r="59" s="58" customFormat="1" ht="15"/>
    <row r="60" s="58" customFormat="1" ht="15"/>
    <row r="61" s="58" customFormat="1" ht="15"/>
    <row r="62" s="58" customFormat="1" ht="15"/>
    <row r="63" s="58" customFormat="1" ht="15"/>
    <row r="64" s="58" customFormat="1" ht="15"/>
    <row r="65" s="58" customFormat="1" ht="15"/>
    <row r="66" s="58" customFormat="1" ht="15"/>
    <row r="67" s="58" customFormat="1" ht="15"/>
    <row r="68" s="58" customFormat="1" ht="15"/>
    <row r="69" s="58" customFormat="1" ht="15"/>
    <row r="70" s="58" customFormat="1" ht="15"/>
    <row r="71" s="58" customFormat="1" ht="15"/>
    <row r="72" s="58" customFormat="1" ht="15"/>
    <row r="73" s="58" customFormat="1" ht="15"/>
    <row r="74" s="58" customFormat="1" ht="15"/>
    <row r="75" s="58" customFormat="1" ht="15"/>
  </sheetData>
  <sheetProtection selectLockedCells="1" selectUnlockedCells="1"/>
  <mergeCells count="12">
    <mergeCell ref="A29:B29"/>
    <mergeCell ref="A4:I4"/>
    <mergeCell ref="A6:A7"/>
    <mergeCell ref="B6:H6"/>
    <mergeCell ref="B7:B8"/>
    <mergeCell ref="C7:C8"/>
    <mergeCell ref="D7:D8"/>
    <mergeCell ref="E7:E8"/>
    <mergeCell ref="F7:F8"/>
    <mergeCell ref="G7:G8"/>
    <mergeCell ref="H7:H8"/>
    <mergeCell ref="B27:H27"/>
  </mergeCells>
  <phoneticPr fontId="0" type="noConversion"/>
  <pageMargins left="0.59055118110236227" right="0.39370078740157483" top="0.39370078740157483" bottom="0.39370078740157483" header="0.31496062992125984" footer="0.51181102362204722"/>
  <pageSetup paperSize="9" scale="77" firstPageNumber="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1"/>
  <sheetViews>
    <sheetView topLeftCell="A16" zoomScale="90" zoomScaleNormal="90" workbookViewId="0">
      <selection activeCell="A19" sqref="A19:B19"/>
    </sheetView>
  </sheetViews>
  <sheetFormatPr defaultColWidth="9.140625" defaultRowHeight="15"/>
  <cols>
    <col min="1" max="1" width="40.42578125" style="68" customWidth="1"/>
    <col min="2" max="2" width="14.85546875" style="68" customWidth="1"/>
    <col min="3" max="3" width="14.7109375" style="68" customWidth="1"/>
    <col min="4" max="4" width="12.7109375" style="68" customWidth="1"/>
    <col min="5" max="5" width="14.7109375" style="68" customWidth="1"/>
    <col min="6" max="6" width="13.7109375" style="68" customWidth="1"/>
    <col min="7" max="7" width="15.7109375" style="68" customWidth="1"/>
    <col min="8" max="8" width="12.7109375" style="68" customWidth="1"/>
    <col min="9" max="9" width="14.5703125" style="68" customWidth="1"/>
    <col min="10" max="10" width="12.85546875" style="68" customWidth="1"/>
    <col min="11" max="11" width="12.7109375" style="68" customWidth="1"/>
    <col min="12" max="12" width="14.7109375" style="68" customWidth="1"/>
    <col min="13" max="13" width="13.7109375" style="68" customWidth="1"/>
    <col min="14" max="14" width="15.7109375" style="68" customWidth="1"/>
    <col min="15" max="15" width="12.7109375" style="68" customWidth="1"/>
    <col min="16" max="16384" width="9.140625" style="68"/>
  </cols>
  <sheetData>
    <row r="1" spans="1:15" ht="35.25" customHeight="1">
      <c r="N1" s="68" t="s">
        <v>105</v>
      </c>
    </row>
    <row r="2" spans="1:15" ht="23.25" customHeight="1">
      <c r="A2" s="150" t="s">
        <v>213</v>
      </c>
    </row>
    <row r="3" spans="1:15" ht="16.5" customHeight="1"/>
    <row r="4" spans="1:15" ht="23.25">
      <c r="A4" s="286" t="s">
        <v>211</v>
      </c>
      <c r="B4" s="286"/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</row>
    <row r="5" spans="1:15" ht="15.75" thickBot="1">
      <c r="O5" s="69" t="s">
        <v>186</v>
      </c>
    </row>
    <row r="6" spans="1:15" ht="15" customHeight="1">
      <c r="A6" s="287" t="s">
        <v>86</v>
      </c>
      <c r="B6" s="289" t="s">
        <v>185</v>
      </c>
      <c r="C6" s="290"/>
      <c r="D6" s="290"/>
      <c r="E6" s="290"/>
      <c r="F6" s="290"/>
      <c r="G6" s="290"/>
      <c r="H6" s="291"/>
      <c r="I6" s="289" t="s">
        <v>212</v>
      </c>
      <c r="J6" s="290"/>
      <c r="K6" s="290"/>
      <c r="L6" s="290"/>
      <c r="M6" s="290"/>
      <c r="N6" s="290"/>
      <c r="O6" s="291"/>
    </row>
    <row r="7" spans="1:15" ht="15.75" customHeight="1">
      <c r="A7" s="288"/>
      <c r="B7" s="292" t="s">
        <v>87</v>
      </c>
      <c r="C7" s="284" t="s">
        <v>88</v>
      </c>
      <c r="D7" s="284" t="s">
        <v>49</v>
      </c>
      <c r="E7" s="284" t="s">
        <v>106</v>
      </c>
      <c r="F7" s="284" t="s">
        <v>89</v>
      </c>
      <c r="G7" s="284" t="s">
        <v>90</v>
      </c>
      <c r="H7" s="295" t="s">
        <v>91</v>
      </c>
      <c r="I7" s="292" t="s">
        <v>87</v>
      </c>
      <c r="J7" s="284" t="s">
        <v>88</v>
      </c>
      <c r="K7" s="284" t="s">
        <v>49</v>
      </c>
      <c r="L7" s="284" t="s">
        <v>106</v>
      </c>
      <c r="M7" s="284" t="s">
        <v>89</v>
      </c>
      <c r="N7" s="284" t="s">
        <v>90</v>
      </c>
      <c r="O7" s="295" t="s">
        <v>91</v>
      </c>
    </row>
    <row r="8" spans="1:15" ht="112.5" customHeight="1">
      <c r="A8" s="156" t="s">
        <v>107</v>
      </c>
      <c r="B8" s="292"/>
      <c r="C8" s="284"/>
      <c r="D8" s="284"/>
      <c r="E8" s="284"/>
      <c r="F8" s="284"/>
      <c r="G8" s="284"/>
      <c r="H8" s="295"/>
      <c r="I8" s="292"/>
      <c r="J8" s="284"/>
      <c r="K8" s="284"/>
      <c r="L8" s="284"/>
      <c r="M8" s="284"/>
      <c r="N8" s="284"/>
      <c r="O8" s="295"/>
    </row>
    <row r="9" spans="1:15" s="108" customFormat="1" ht="63" customHeight="1">
      <c r="A9" s="157" t="s">
        <v>129</v>
      </c>
      <c r="B9" s="203">
        <f>SUM('FP PIP1'!B9:B14)</f>
        <v>1672610</v>
      </c>
      <c r="C9" s="107"/>
      <c r="D9" s="107"/>
      <c r="E9" s="107"/>
      <c r="F9" s="107"/>
      <c r="G9" s="107"/>
      <c r="H9" s="151"/>
      <c r="I9" s="203">
        <f>B9</f>
        <v>1672610</v>
      </c>
      <c r="J9" s="107"/>
      <c r="K9" s="107"/>
      <c r="L9" s="107"/>
      <c r="M9" s="107"/>
      <c r="N9" s="107"/>
      <c r="O9" s="151"/>
    </row>
    <row r="10" spans="1:15" ht="65.099999999999994" customHeight="1">
      <c r="A10" s="157" t="s">
        <v>108</v>
      </c>
      <c r="B10" s="152"/>
      <c r="C10" s="61"/>
      <c r="D10" s="61"/>
      <c r="E10" s="61">
        <f>'FP PIP1'!E26+5000</f>
        <v>127600</v>
      </c>
      <c r="F10" s="61"/>
      <c r="G10" s="61">
        <f>'FP PIP1'!G16</f>
        <v>0</v>
      </c>
      <c r="H10" s="153"/>
      <c r="I10" s="152"/>
      <c r="J10" s="61"/>
      <c r="K10" s="61"/>
      <c r="L10" s="61">
        <f>E10+5000</f>
        <v>132600</v>
      </c>
      <c r="M10" s="61"/>
      <c r="N10" s="61">
        <f>G10</f>
        <v>0</v>
      </c>
      <c r="O10" s="153"/>
    </row>
    <row r="11" spans="1:15" ht="50.1" customHeight="1">
      <c r="A11" s="157" t="s">
        <v>109</v>
      </c>
      <c r="B11" s="152"/>
      <c r="C11" s="61"/>
      <c r="D11" s="61">
        <f>'FP PIP1'!D26</f>
        <v>5600</v>
      </c>
      <c r="E11" s="61"/>
      <c r="F11" s="61">
        <f>'FP PIP1'!F26</f>
        <v>3000</v>
      </c>
      <c r="G11" s="61"/>
      <c r="H11" s="153"/>
      <c r="I11" s="152"/>
      <c r="J11" s="61"/>
      <c r="K11" s="61">
        <f>D11</f>
        <v>5600</v>
      </c>
      <c r="L11" s="61"/>
      <c r="M11" s="61">
        <f>F11</f>
        <v>3000</v>
      </c>
      <c r="N11" s="61"/>
      <c r="O11" s="153"/>
    </row>
    <row r="12" spans="1:15" ht="24.95" customHeight="1">
      <c r="A12" s="157" t="s">
        <v>110</v>
      </c>
      <c r="B12" s="152">
        <f>'FP PIP1'!B22</f>
        <v>95365</v>
      </c>
      <c r="C12" s="61">
        <f>'FP PIP1'!C26</f>
        <v>209786</v>
      </c>
      <c r="D12" s="61"/>
      <c r="E12" s="61"/>
      <c r="F12" s="61"/>
      <c r="G12" s="61"/>
      <c r="H12" s="153"/>
      <c r="I12" s="152">
        <f>B12</f>
        <v>95365</v>
      </c>
      <c r="J12" s="61">
        <f>C12</f>
        <v>209786</v>
      </c>
      <c r="K12" s="61"/>
      <c r="L12" s="61"/>
      <c r="M12" s="61"/>
      <c r="N12" s="61"/>
      <c r="O12" s="153"/>
    </row>
    <row r="13" spans="1:15" ht="39.950000000000003" customHeight="1">
      <c r="A13" s="157" t="s">
        <v>111</v>
      </c>
      <c r="B13" s="152"/>
      <c r="C13" s="61"/>
      <c r="D13" s="61"/>
      <c r="E13" s="61"/>
      <c r="F13" s="61"/>
      <c r="G13" s="61">
        <f>'FP PIP1'!G24+'FP PIP1'!G25</f>
        <v>450</v>
      </c>
      <c r="H13" s="153"/>
      <c r="I13" s="152"/>
      <c r="J13" s="61"/>
      <c r="K13" s="61"/>
      <c r="L13" s="61"/>
      <c r="M13" s="61"/>
      <c r="N13" s="61">
        <f>G13</f>
        <v>450</v>
      </c>
      <c r="O13" s="153"/>
    </row>
    <row r="14" spans="1:15" ht="24.95" customHeight="1">
      <c r="A14" s="158" t="s">
        <v>101</v>
      </c>
      <c r="B14" s="154">
        <f t="shared" ref="B14:N14" si="0">SUM(B9:B13)</f>
        <v>1767975</v>
      </c>
      <c r="C14" s="70">
        <f t="shared" si="0"/>
        <v>209786</v>
      </c>
      <c r="D14" s="70">
        <f t="shared" si="0"/>
        <v>5600</v>
      </c>
      <c r="E14" s="70">
        <f t="shared" si="0"/>
        <v>127600</v>
      </c>
      <c r="F14" s="70">
        <f t="shared" si="0"/>
        <v>3000</v>
      </c>
      <c r="G14" s="70">
        <f t="shared" si="0"/>
        <v>450</v>
      </c>
      <c r="H14" s="155">
        <f t="shared" si="0"/>
        <v>0</v>
      </c>
      <c r="I14" s="154">
        <f t="shared" si="0"/>
        <v>1767975</v>
      </c>
      <c r="J14" s="70">
        <f t="shared" si="0"/>
        <v>209786</v>
      </c>
      <c r="K14" s="70">
        <f t="shared" si="0"/>
        <v>5600</v>
      </c>
      <c r="L14" s="70">
        <f t="shared" si="0"/>
        <v>132600</v>
      </c>
      <c r="M14" s="70">
        <f t="shared" si="0"/>
        <v>3000</v>
      </c>
      <c r="N14" s="70">
        <f t="shared" si="0"/>
        <v>450</v>
      </c>
      <c r="O14" s="155">
        <f>SUM(O10:O13)</f>
        <v>0</v>
      </c>
    </row>
    <row r="15" spans="1:15" ht="24.95" customHeight="1" thickBot="1">
      <c r="A15" s="159" t="s">
        <v>215</v>
      </c>
      <c r="B15" s="296">
        <f>ROUNDUP(SUM(B14:H14),0)</f>
        <v>2114411</v>
      </c>
      <c r="C15" s="297"/>
      <c r="D15" s="297"/>
      <c r="E15" s="297"/>
      <c r="F15" s="297"/>
      <c r="G15" s="297"/>
      <c r="H15" s="298"/>
      <c r="I15" s="296">
        <f>ROUNDUP(SUM(I14:O14),0)</f>
        <v>2119411</v>
      </c>
      <c r="J15" s="297"/>
      <c r="K15" s="297"/>
      <c r="L15" s="297"/>
      <c r="M15" s="297"/>
      <c r="N15" s="297"/>
      <c r="O15" s="298"/>
    </row>
    <row r="16" spans="1:15" ht="20.100000000000001" customHeight="1"/>
    <row r="17" spans="1:15" ht="20.100000000000001" customHeight="1"/>
    <row r="18" spans="1:15" ht="27.75" customHeight="1"/>
    <row r="19" spans="1:15" ht="20.100000000000001" customHeight="1">
      <c r="A19" s="293" t="s">
        <v>102</v>
      </c>
      <c r="B19" s="293"/>
      <c r="C19" s="224"/>
      <c r="D19" s="225"/>
      <c r="E19" s="226"/>
      <c r="F19" s="226"/>
      <c r="G19" s="227"/>
      <c r="H19" s="227"/>
      <c r="I19" s="228"/>
      <c r="J19" s="227"/>
      <c r="K19" s="227"/>
      <c r="L19" s="227"/>
      <c r="M19" s="229" t="s">
        <v>84</v>
      </c>
      <c r="N19" s="230"/>
      <c r="O19" s="227"/>
    </row>
    <row r="20" spans="1:15" ht="24.75" customHeight="1">
      <c r="A20" s="231" t="s">
        <v>177</v>
      </c>
      <c r="B20" s="231"/>
      <c r="C20" s="224"/>
      <c r="D20" s="225"/>
      <c r="E20" s="232"/>
      <c r="F20" s="232"/>
      <c r="G20" s="227"/>
      <c r="H20" s="227"/>
      <c r="I20" s="227"/>
      <c r="J20" s="227"/>
      <c r="K20" s="227"/>
      <c r="L20" s="227"/>
      <c r="M20" s="233" t="s">
        <v>190</v>
      </c>
      <c r="N20" s="227"/>
      <c r="O20" s="227"/>
    </row>
    <row r="21" spans="1:15" ht="20.100000000000001" customHeight="1">
      <c r="A21" s="294"/>
      <c r="B21" s="294"/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N21" s="294"/>
      <c r="O21" s="294"/>
    </row>
  </sheetData>
  <sheetProtection selectLockedCells="1" selectUnlockedCells="1"/>
  <mergeCells count="22">
    <mergeCell ref="A19:B19"/>
    <mergeCell ref="A21:O21"/>
    <mergeCell ref="H7:H8"/>
    <mergeCell ref="I7:I8"/>
    <mergeCell ref="J7:J8"/>
    <mergeCell ref="K7:K8"/>
    <mergeCell ref="D7:D8"/>
    <mergeCell ref="E7:E8"/>
    <mergeCell ref="N7:N8"/>
    <mergeCell ref="O7:O8"/>
    <mergeCell ref="B15:H15"/>
    <mergeCell ref="I15:O15"/>
    <mergeCell ref="F7:F8"/>
    <mergeCell ref="G7:G8"/>
    <mergeCell ref="L7:L8"/>
    <mergeCell ref="M7:M8"/>
    <mergeCell ref="A4:O4"/>
    <mergeCell ref="A6:A7"/>
    <mergeCell ref="B6:H6"/>
    <mergeCell ref="I6:O6"/>
    <mergeCell ref="B7:B8"/>
    <mergeCell ref="C7:C8"/>
  </mergeCells>
  <phoneticPr fontId="0" type="noConversion"/>
  <pageMargins left="0.39370078740157483" right="0.39370078740157483" top="0.39370078740157483" bottom="0.39370078740157483" header="0.31496062992125984" footer="0.51181102362204722"/>
  <pageSetup paperSize="9" scale="60" firstPageNumber="0" orientation="landscape" horizontalDpi="300" verticalDpi="300" r:id="rId1"/>
  <headerFooter alignWithMargins="0">
    <oddHeader>&amp;L&amp;"Times New Roman,Uobičajeno"&amp;14OŠ VIDIKOVAC
OIB: 25275875455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30"/>
  <sheetViews>
    <sheetView view="pageBreakPreview" zoomScaleNormal="100" zoomScaleSheetLayoutView="100" workbookViewId="0">
      <selection activeCell="A8" sqref="A8:E8"/>
    </sheetView>
  </sheetViews>
  <sheetFormatPr defaultColWidth="11.42578125" defaultRowHeight="12.75"/>
  <cols>
    <col min="1" max="2" width="4.28515625" style="71" customWidth="1"/>
    <col min="3" max="3" width="5.5703125" style="71" customWidth="1"/>
    <col min="4" max="4" width="5.28515625" style="105" customWidth="1"/>
    <col min="5" max="5" width="44.7109375" style="71" customWidth="1"/>
    <col min="6" max="6" width="17.7109375" style="71" bestFit="1" customWidth="1"/>
    <col min="7" max="7" width="17.28515625" style="71" customWidth="1"/>
    <col min="8" max="8" width="17.7109375" style="71" bestFit="1" customWidth="1"/>
    <col min="9" max="16384" width="11.42578125" style="71"/>
  </cols>
  <sheetData>
    <row r="1" spans="1:9" ht="20.100000000000001" customHeight="1">
      <c r="A1" s="311" t="s">
        <v>202</v>
      </c>
      <c r="B1" s="311"/>
      <c r="C1" s="311"/>
      <c r="D1" s="311"/>
      <c r="E1" s="311"/>
      <c r="F1" s="311"/>
      <c r="G1" s="311"/>
      <c r="H1" s="311"/>
    </row>
    <row r="2" spans="1:9" ht="48" customHeight="1">
      <c r="A2" s="312" t="s">
        <v>203</v>
      </c>
      <c r="B2" s="312"/>
      <c r="C2" s="312"/>
      <c r="D2" s="312"/>
      <c r="E2" s="312"/>
      <c r="F2" s="312"/>
      <c r="G2" s="312"/>
      <c r="H2" s="312"/>
    </row>
    <row r="3" spans="1:9" s="72" customFormat="1" ht="26.25" customHeight="1">
      <c r="A3" s="312" t="s">
        <v>112</v>
      </c>
      <c r="B3" s="312"/>
      <c r="C3" s="312"/>
      <c r="D3" s="312"/>
      <c r="E3" s="312"/>
      <c r="F3" s="312"/>
      <c r="G3" s="313"/>
      <c r="H3" s="313"/>
    </row>
    <row r="4" spans="1:9" ht="16.5" customHeight="1">
      <c r="A4" s="314"/>
      <c r="B4" s="314"/>
      <c r="C4" s="314"/>
      <c r="D4" s="314"/>
      <c r="E4" s="314"/>
      <c r="F4" s="314"/>
      <c r="G4" s="314"/>
      <c r="H4" s="315"/>
    </row>
    <row r="5" spans="1:9" ht="6" customHeight="1">
      <c r="A5" s="73"/>
      <c r="B5" s="74"/>
      <c r="C5" s="74"/>
      <c r="D5" s="74"/>
      <c r="E5" s="74"/>
    </row>
    <row r="6" spans="1:9" ht="33.75" customHeight="1">
      <c r="A6" s="75"/>
      <c r="B6" s="76"/>
      <c r="C6" s="76"/>
      <c r="D6" s="77"/>
      <c r="E6" s="78"/>
      <c r="F6" s="79" t="s">
        <v>204</v>
      </c>
      <c r="G6" s="79" t="s">
        <v>205</v>
      </c>
      <c r="H6" s="80" t="s">
        <v>206</v>
      </c>
      <c r="I6" s="81"/>
    </row>
    <row r="7" spans="1:9" s="85" customFormat="1" ht="20.100000000000001" customHeight="1">
      <c r="A7" s="306" t="s">
        <v>113</v>
      </c>
      <c r="B7" s="307"/>
      <c r="C7" s="307"/>
      <c r="D7" s="307"/>
      <c r="E7" s="317"/>
      <c r="F7" s="83">
        <f>F10-F16</f>
        <v>2109411</v>
      </c>
      <c r="G7" s="83">
        <f>F7+5000</f>
        <v>2114411</v>
      </c>
      <c r="H7" s="83">
        <f>G7+5000</f>
        <v>2119411</v>
      </c>
      <c r="I7" s="84"/>
    </row>
    <row r="8" spans="1:9" s="85" customFormat="1" ht="20.100000000000001" customHeight="1">
      <c r="A8" s="306" t="s">
        <v>114</v>
      </c>
      <c r="B8" s="307"/>
      <c r="C8" s="307"/>
      <c r="D8" s="307"/>
      <c r="E8" s="317"/>
      <c r="F8" s="86">
        <f>PLAN!D222-10000-F9</f>
        <v>2099261</v>
      </c>
      <c r="G8" s="86">
        <f>G7-G9</f>
        <v>2114161</v>
      </c>
      <c r="H8" s="86">
        <f>H7-H9</f>
        <v>2119161</v>
      </c>
    </row>
    <row r="9" spans="1:9" s="85" customFormat="1" ht="20.100000000000001" customHeight="1">
      <c r="A9" s="318" t="s">
        <v>115</v>
      </c>
      <c r="B9" s="317"/>
      <c r="C9" s="317"/>
      <c r="D9" s="317"/>
      <c r="E9" s="317"/>
      <c r="F9" s="86">
        <f>PLAN!M171</f>
        <v>250</v>
      </c>
      <c r="G9" s="86">
        <f>F9</f>
        <v>250</v>
      </c>
      <c r="H9" s="86">
        <f>F9</f>
        <v>250</v>
      </c>
    </row>
    <row r="10" spans="1:9" s="85" customFormat="1" ht="20.100000000000001" customHeight="1">
      <c r="A10" s="87" t="s">
        <v>116</v>
      </c>
      <c r="B10" s="82"/>
      <c r="C10" s="82"/>
      <c r="D10" s="82"/>
      <c r="E10" s="82"/>
      <c r="F10" s="86">
        <f>PLAN!C220</f>
        <v>2109511</v>
      </c>
      <c r="G10" s="86">
        <f>PLAN!R224</f>
        <v>2114511</v>
      </c>
      <c r="H10" s="86">
        <f>PLAN!S224</f>
        <v>2119511</v>
      </c>
    </row>
    <row r="11" spans="1:9" s="85" customFormat="1" ht="20.100000000000001" customHeight="1">
      <c r="A11" s="308" t="s">
        <v>117</v>
      </c>
      <c r="B11" s="307"/>
      <c r="C11" s="307"/>
      <c r="D11" s="307"/>
      <c r="E11" s="319"/>
      <c r="F11" s="83">
        <f>F10-F12</f>
        <v>2081961</v>
      </c>
      <c r="G11" s="83">
        <f>G10-G12</f>
        <v>2086961</v>
      </c>
      <c r="H11" s="83">
        <f>H10-H12</f>
        <v>2091961</v>
      </c>
    </row>
    <row r="12" spans="1:9" s="85" customFormat="1" ht="20.100000000000001" customHeight="1">
      <c r="A12" s="318" t="s">
        <v>118</v>
      </c>
      <c r="B12" s="317"/>
      <c r="C12" s="317"/>
      <c r="D12" s="317"/>
      <c r="E12" s="317"/>
      <c r="F12" s="88">
        <f>PLAN!C159+PLAN!C168</f>
        <v>27550</v>
      </c>
      <c r="G12" s="88">
        <f>F12</f>
        <v>27550</v>
      </c>
      <c r="H12" s="88">
        <f>F12</f>
        <v>27550</v>
      </c>
    </row>
    <row r="13" spans="1:9" s="85" customFormat="1" ht="20.100000000000001" customHeight="1">
      <c r="A13" s="308" t="s">
        <v>119</v>
      </c>
      <c r="B13" s="307"/>
      <c r="C13" s="307"/>
      <c r="D13" s="307"/>
      <c r="E13" s="307"/>
      <c r="F13" s="89">
        <f>F7-F10</f>
        <v>-100</v>
      </c>
      <c r="G13" s="89">
        <f>+G7-G10</f>
        <v>-100</v>
      </c>
      <c r="H13" s="89">
        <f>+H7-H10</f>
        <v>-100</v>
      </c>
    </row>
    <row r="14" spans="1:9" ht="5.0999999999999996" customHeight="1">
      <c r="A14" s="314"/>
      <c r="B14" s="316"/>
      <c r="C14" s="316"/>
      <c r="D14" s="316"/>
      <c r="E14" s="316"/>
      <c r="F14" s="315"/>
      <c r="G14" s="315"/>
      <c r="H14" s="315"/>
    </row>
    <row r="15" spans="1:9" ht="27.75" customHeight="1">
      <c r="A15" s="75"/>
      <c r="B15" s="76"/>
      <c r="C15" s="76"/>
      <c r="D15" s="77"/>
      <c r="E15" s="90"/>
      <c r="F15" s="79" t="s">
        <v>204</v>
      </c>
      <c r="G15" s="79" t="s">
        <v>205</v>
      </c>
      <c r="H15" s="80" t="s">
        <v>206</v>
      </c>
    </row>
    <row r="16" spans="1:9" ht="20.100000000000001" customHeight="1">
      <c r="A16" s="299" t="s">
        <v>120</v>
      </c>
      <c r="B16" s="300"/>
      <c r="C16" s="300"/>
      <c r="D16" s="300"/>
      <c r="E16" s="301"/>
      <c r="F16" s="91">
        <f>PLAN!D171</f>
        <v>100</v>
      </c>
      <c r="G16" s="91">
        <v>100</v>
      </c>
      <c r="H16" s="91">
        <v>100</v>
      </c>
    </row>
    <row r="17" spans="1:8" s="92" customFormat="1" ht="9.75" customHeight="1">
      <c r="A17" s="303"/>
      <c r="B17" s="304"/>
      <c r="C17" s="304"/>
      <c r="D17" s="304"/>
      <c r="E17" s="304"/>
      <c r="F17" s="305"/>
      <c r="G17" s="305"/>
      <c r="H17" s="305"/>
    </row>
    <row r="18" spans="1:8" s="92" customFormat="1" ht="27.75" customHeight="1">
      <c r="A18" s="93"/>
      <c r="B18" s="94"/>
      <c r="C18" s="94"/>
      <c r="D18" s="94"/>
      <c r="E18" s="95"/>
      <c r="F18" s="79" t="s">
        <v>204</v>
      </c>
      <c r="G18" s="79" t="s">
        <v>205</v>
      </c>
      <c r="H18" s="80" t="s">
        <v>206</v>
      </c>
    </row>
    <row r="19" spans="1:8" s="92" customFormat="1" ht="20.100000000000001" customHeight="1">
      <c r="A19" s="306" t="s">
        <v>121</v>
      </c>
      <c r="B19" s="307"/>
      <c r="C19" s="307"/>
      <c r="D19" s="307"/>
      <c r="E19" s="307"/>
      <c r="F19" s="96">
        <v>0</v>
      </c>
      <c r="G19" s="96">
        <v>0</v>
      </c>
      <c r="H19" s="96">
        <v>0</v>
      </c>
    </row>
    <row r="20" spans="1:8" s="92" customFormat="1" ht="33" customHeight="1">
      <c r="A20" s="306" t="s">
        <v>122</v>
      </c>
      <c r="B20" s="307"/>
      <c r="C20" s="307"/>
      <c r="D20" s="307"/>
      <c r="E20" s="307"/>
      <c r="F20" s="96">
        <v>0</v>
      </c>
      <c r="G20" s="96">
        <v>0</v>
      </c>
      <c r="H20" s="96">
        <v>0</v>
      </c>
    </row>
    <row r="21" spans="1:8" s="92" customFormat="1" ht="20.100000000000001" customHeight="1">
      <c r="A21" s="308" t="s">
        <v>123</v>
      </c>
      <c r="B21" s="307"/>
      <c r="C21" s="307"/>
      <c r="D21" s="307"/>
      <c r="E21" s="307"/>
      <c r="F21" s="96">
        <v>0</v>
      </c>
      <c r="G21" s="96">
        <v>0</v>
      </c>
      <c r="H21" s="96">
        <v>0</v>
      </c>
    </row>
    <row r="22" spans="1:8" s="92" customFormat="1" ht="5.0999999999999996" customHeight="1">
      <c r="A22" s="97"/>
      <c r="B22" s="98"/>
      <c r="C22" s="99"/>
      <c r="D22" s="99"/>
      <c r="E22" s="98"/>
      <c r="F22" s="100"/>
      <c r="G22" s="100"/>
      <c r="H22" s="100"/>
    </row>
    <row r="23" spans="1:8" s="92" customFormat="1" ht="20.100000000000001" customHeight="1">
      <c r="A23" s="308" t="s">
        <v>124</v>
      </c>
      <c r="B23" s="307"/>
      <c r="C23" s="307"/>
      <c r="D23" s="307"/>
      <c r="E23" s="307"/>
      <c r="F23" s="101">
        <f>SUM(F13,F16,F21)</f>
        <v>0</v>
      </c>
      <c r="G23" s="101">
        <f>SUM(G13,G16,G21)</f>
        <v>0</v>
      </c>
      <c r="H23" s="101">
        <f>SUM(H13,H16,H21)</f>
        <v>0</v>
      </c>
    </row>
    <row r="24" spans="1:8" s="92" customFormat="1" ht="11.25" customHeight="1">
      <c r="A24" s="102"/>
      <c r="B24" s="103"/>
      <c r="C24" s="103"/>
      <c r="D24" s="103"/>
      <c r="E24" s="103"/>
      <c r="F24" s="104"/>
      <c r="G24" s="104"/>
      <c r="H24" s="104"/>
    </row>
    <row r="25" spans="1:8" s="92" customFormat="1" ht="24.75" customHeight="1">
      <c r="A25" s="309" t="s">
        <v>178</v>
      </c>
      <c r="B25" s="310"/>
      <c r="C25" s="310"/>
      <c r="D25" s="310"/>
      <c r="E25" s="310"/>
      <c r="F25" s="72"/>
      <c r="G25" s="72"/>
      <c r="H25" s="72"/>
    </row>
    <row r="26" spans="1:8" ht="10.5" customHeight="1">
      <c r="A26" s="72"/>
      <c r="B26" s="72"/>
      <c r="C26" s="72"/>
      <c r="D26" s="234"/>
      <c r="E26" s="72"/>
      <c r="F26" s="72"/>
      <c r="G26" s="72"/>
      <c r="H26" s="72"/>
    </row>
    <row r="27" spans="1:8" ht="20.100000000000001" customHeight="1">
      <c r="A27" s="72"/>
      <c r="B27" s="72"/>
      <c r="C27" s="72"/>
      <c r="D27" s="234"/>
      <c r="E27" s="72"/>
      <c r="F27" s="302" t="s">
        <v>84</v>
      </c>
      <c r="G27" s="302"/>
      <c r="H27" s="302"/>
    </row>
    <row r="28" spans="1:8" ht="24.75" customHeight="1">
      <c r="A28" s="72"/>
      <c r="B28" s="72"/>
      <c r="C28" s="72"/>
      <c r="D28" s="234"/>
      <c r="E28" s="72"/>
      <c r="F28" s="235" t="s">
        <v>183</v>
      </c>
      <c r="G28" s="235"/>
      <c r="H28" s="235"/>
    </row>
    <row r="29" spans="1:8" ht="20.100000000000001" customHeight="1"/>
    <row r="30" spans="1:8" ht="20.100000000000001" customHeight="1"/>
  </sheetData>
  <mergeCells count="19">
    <mergeCell ref="A1:H1"/>
    <mergeCell ref="A2:H2"/>
    <mergeCell ref="A3:H3"/>
    <mergeCell ref="A4:H4"/>
    <mergeCell ref="A14:H14"/>
    <mergeCell ref="A7:E7"/>
    <mergeCell ref="A8:E8"/>
    <mergeCell ref="A9:E9"/>
    <mergeCell ref="A11:E11"/>
    <mergeCell ref="A12:E12"/>
    <mergeCell ref="A13:E13"/>
    <mergeCell ref="A16:E16"/>
    <mergeCell ref="F27:H27"/>
    <mergeCell ref="A17:H17"/>
    <mergeCell ref="A19:E19"/>
    <mergeCell ref="A20:E20"/>
    <mergeCell ref="A21:E21"/>
    <mergeCell ref="A23:E23"/>
    <mergeCell ref="A25:E25"/>
  </mergeCells>
  <phoneticPr fontId="51" type="noConversion"/>
  <printOptions horizontalCentered="1"/>
  <pageMargins left="0.39370078740157483" right="0.39370078740157483" top="0.43307086614173229" bottom="0.43307086614173229" header="0.11811023622047245" footer="0.31496062992125984"/>
  <pageSetup paperSize="9" scale="85" orientation="landscape" r:id="rId1"/>
  <headerFooter alignWithMargins="0">
    <oddHeader>&amp;L&amp;"Times New Roman,Uobičajeno"&amp;12OŠ VIDIKOVAC
OIB: 25275875455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PLAN</vt:lpstr>
      <vt:lpstr>FP PIP1</vt:lpstr>
      <vt:lpstr>2025-2026</vt:lpstr>
      <vt:lpstr>OPĆI DIO</vt:lpstr>
      <vt:lpstr>'FP PIP1'!Podrucje_ispisa</vt:lpstr>
      <vt:lpstr>'OPĆI DIO'!Podrucje_ispisa</vt:lpstr>
      <vt:lpstr>PLAN!Podrucje_ispisa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knjigovodstvo</dc:creator>
  <cp:lastModifiedBy>knjigovodstvo</cp:lastModifiedBy>
  <cp:lastPrinted>2023-10-06T06:35:32Z</cp:lastPrinted>
  <dcterms:created xsi:type="dcterms:W3CDTF">2015-10-19T11:50:56Z</dcterms:created>
  <dcterms:modified xsi:type="dcterms:W3CDTF">2023-10-09T09:38:48Z</dcterms:modified>
</cp:coreProperties>
</file>