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01" activeTab="3"/>
  </bookViews>
  <sheets>
    <sheet name="PLAN" sheetId="1" r:id="rId1"/>
    <sheet name="FP PIP1" sheetId="2" r:id="rId2"/>
    <sheet name="2021-2022" sheetId="3" r:id="rId3"/>
    <sheet name="OPĆI DIO" sheetId="4" r:id="rId4"/>
  </sheets>
  <definedNames>
    <definedName name="Excel_BuiltIn_Print_Area">#REF!</definedName>
    <definedName name="_xlnm.Print_Area" localSheetId="3">'OPĆI DIO'!$A$1:$H$29</definedName>
    <definedName name="_xlnm.Print_Area" localSheetId="0">'PLAN'!$A$1:$S$229</definedName>
  </definedNames>
  <calcPr fullCalcOnLoad="1"/>
</workbook>
</file>

<file path=xl/sharedStrings.xml><?xml version="1.0" encoding="utf-8"?>
<sst xmlns="http://schemas.openxmlformats.org/spreadsheetml/2006/main" count="386" uniqueCount="222">
  <si>
    <t>PRIHODI I PRIMICI</t>
  </si>
  <si>
    <t>GRAD PULA - DECENTRALIZIRANA SREDSTVA ŠKOLE</t>
  </si>
  <si>
    <t>PRIHODI ZA POSEBNE NAMJENE</t>
  </si>
  <si>
    <t>PRIHODI OD PRODAJE ILI ZAMJENE NEF. IMOVINE I NAKNADE S NASLOVA OSIGURANJA</t>
  </si>
  <si>
    <t>PRIHODI OD DONACIJA</t>
  </si>
  <si>
    <t>OSTALI PRIHODI</t>
  </si>
  <si>
    <t>UKUPNO</t>
  </si>
  <si>
    <t>Račun rashoda / izdatka</t>
  </si>
  <si>
    <t>Naziv računa</t>
  </si>
  <si>
    <t>MATERIJALNI TROŠKOVI</t>
  </si>
  <si>
    <t>ENERGIJA</t>
  </si>
  <si>
    <t>PRIJEVOZ UČENIKA</t>
  </si>
  <si>
    <t>HITNE INTERVENCIJE</t>
  </si>
  <si>
    <t>MATERIJALNI RASHODI</t>
  </si>
  <si>
    <t>Naknade troškova zaposlenima</t>
  </si>
  <si>
    <t>Službena putovanja</t>
  </si>
  <si>
    <t>Naknade za prijevoz,rad na terenu i odvojeni život</t>
  </si>
  <si>
    <t xml:space="preserve">Stručno usavršavanje </t>
  </si>
  <si>
    <t>Ostale naknade troškova zaposlenima</t>
  </si>
  <si>
    <t>Rashodi za meterijal i energiju</t>
  </si>
  <si>
    <t>Uredski materijal i ostali mat.</t>
  </si>
  <si>
    <t>Energija</t>
  </si>
  <si>
    <t>Mat. i dijelovi za tek. i inv.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</si>
  <si>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</si>
  <si>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</si>
  <si>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</si>
  <si>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</si>
  <si>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inv. odr.</t>
  </si>
  <si>
    <t>Usluge promidžbe i inform.</t>
  </si>
  <si>
    <t>Komunalne usluge</t>
  </si>
  <si>
    <t>Zakupnine i najamnine</t>
  </si>
  <si>
    <t>Zdravstvene  i veterinarske usluge</t>
  </si>
  <si>
    <t>Intelektualne i osobne usl.</t>
  </si>
  <si>
    <t>Računalne usluge</t>
  </si>
  <si>
    <t>Ostale usluge</t>
  </si>
  <si>
    <t>Ostali nespomenuti rashodi poslovanja</t>
  </si>
  <si>
    <t>Naknade za rad predstavničkih i izvršnih tijela</t>
  </si>
  <si>
    <t>Premije osiguranja</t>
  </si>
  <si>
    <t>Reprezentacija</t>
  </si>
  <si>
    <t>Članarine</t>
  </si>
  <si>
    <t>Pristojbe i naknade</t>
  </si>
  <si>
    <t>Ostali nespomenuti rashodi</t>
  </si>
  <si>
    <t>FINANCIJSKI RASHODI</t>
  </si>
  <si>
    <t>Ostali financijski rashodi</t>
  </si>
  <si>
    <t>Bankarske usluge i usluge platnog prometa</t>
  </si>
  <si>
    <t>Zatezne kamate</t>
  </si>
  <si>
    <t>UKUPNO AKTIVNOST</t>
  </si>
  <si>
    <t>Račun rashoda/izdatka</t>
  </si>
  <si>
    <t>Opći prihodi i primici GRAD PULA</t>
  </si>
  <si>
    <t>Vlastiti prihodi</t>
  </si>
  <si>
    <t>Prihodi po posebnim propisima</t>
  </si>
  <si>
    <t>Donacije</t>
  </si>
  <si>
    <t>RASHODI ZA ZAPOSLENE</t>
  </si>
  <si>
    <t>Plaće</t>
  </si>
  <si>
    <t>Plaće za redovan rad</t>
  </si>
  <si>
    <t>Ostali rashodi za zaposlene</t>
  </si>
  <si>
    <t>Doprinosi na plaće</t>
  </si>
  <si>
    <t>Doprinosi za zdravstv.osig.</t>
  </si>
  <si>
    <t>Doprinosi za obvezn.osig.u sl.nezap.</t>
  </si>
  <si>
    <t>Nakn.za prijevoz,za rad na terenu i odvojeni život</t>
  </si>
  <si>
    <t>Rashodi za materijal i energiju</t>
  </si>
  <si>
    <t>Materijal i sirovine</t>
  </si>
  <si>
    <t>Sitan inventar i auto gume</t>
  </si>
  <si>
    <t>Usluge telefona,pošte i prijevoza</t>
  </si>
  <si>
    <t>Usluge tek. i inv. održavanja</t>
  </si>
  <si>
    <t>Zdravstvene i veterinarske usluge</t>
  </si>
  <si>
    <t>Intelektualne i osobne usluge</t>
  </si>
  <si>
    <t>Opći prihodi  i primici GRAD PULA</t>
  </si>
  <si>
    <t>Doprinosi za zdravstv. osig.</t>
  </si>
  <si>
    <t>Doprinosi za ovezno osig. u slučaju nezaposl.</t>
  </si>
  <si>
    <t>Usluge tekućeg i inv. održavanja</t>
  </si>
  <si>
    <t>Usluge promiđbe i informiranja</t>
  </si>
  <si>
    <t>Naknade tr. osobama izvan radnog odnosa</t>
  </si>
  <si>
    <t>RASHODI ZA NABAVU NEFIN.IMOVINE</t>
  </si>
  <si>
    <t>Postrojenja i oprema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</si>
  <si>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</si>
  <si>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</si>
  <si>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</si>
  <si>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</si>
  <si>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</si>
  <si>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Knjige</t>
  </si>
  <si>
    <t>Knjige u knjižnicama</t>
  </si>
  <si>
    <t>Račun 
rashoda/
izdatka</t>
  </si>
  <si>
    <t>Decentralizirana sredstva škole</t>
  </si>
  <si>
    <t>UKUPNO A/Tpr./Kpr.</t>
  </si>
  <si>
    <t>Ravnatelj:</t>
  </si>
  <si>
    <t>Obrazac JLP(R)S FP-PiP 1</t>
  </si>
  <si>
    <t>u kunama</t>
  </si>
  <si>
    <t>Izvor prihoda i primitaka</t>
  </si>
  <si>
    <t>Pomoći</t>
  </si>
  <si>
    <t>Opći prihodi i primici - Grad Pula</t>
  </si>
  <si>
    <t xml:space="preserve">Donacije </t>
  </si>
  <si>
    <t>Prihodi od prodaje ili zamjene nefinancijjske imovine i naknade s naslova osiguranja</t>
  </si>
  <si>
    <t>Namjenski primici</t>
  </si>
  <si>
    <t xml:space="preserve">Oznaka računa iz računskog plana      </t>
  </si>
  <si>
    <r>
      <t xml:space="preserve">65264 </t>
    </r>
    <r>
      <rPr>
        <sz val="11"/>
        <rFont val="Times New Roman"/>
        <family val="1"/>
      </rPr>
      <t>Sufinanciranje cijene usluge, participacije i sl.</t>
    </r>
  </si>
  <si>
    <r>
      <t xml:space="preserve">65267 </t>
    </r>
    <r>
      <rPr>
        <sz val="11"/>
        <rFont val="Times New Roman"/>
        <family val="1"/>
      </rPr>
      <t>Prihodi s naslova osiguranja, ref. štete i totalne štete</t>
    </r>
  </si>
  <si>
    <r>
      <t xml:space="preserve">65269 </t>
    </r>
    <r>
      <rPr>
        <sz val="11"/>
        <rFont val="Times New Roman"/>
        <family val="1"/>
      </rPr>
      <t>Ostali nespomenuti prihodi po posebnim propisima</t>
    </r>
  </si>
  <si>
    <r>
      <t>66141</t>
    </r>
    <r>
      <rPr>
        <sz val="11"/>
        <rFont val="Times New Roman"/>
        <family val="1"/>
      </rPr>
      <t xml:space="preserve"> Prihodi od prodanih proizvoda</t>
    </r>
  </si>
  <si>
    <r>
      <t xml:space="preserve">66151 </t>
    </r>
    <r>
      <rPr>
        <sz val="11"/>
        <rFont val="Times New Roman"/>
        <family val="1"/>
      </rPr>
      <t>Prihodi od pruženih usluga</t>
    </r>
  </si>
  <si>
    <r>
      <t xml:space="preserve">67111 </t>
    </r>
    <r>
      <rPr>
        <sz val="11"/>
        <rFont val="Times New Roman"/>
        <family val="1"/>
      </rPr>
      <t>Decentralizirana sredstva škole</t>
    </r>
  </si>
  <si>
    <r>
      <t xml:space="preserve">67111 </t>
    </r>
    <r>
      <rPr>
        <sz val="11"/>
        <rFont val="Times New Roman"/>
        <family val="1"/>
      </rPr>
      <t>Prihodi za fin.rashoda poslovanja - Gradski proračun</t>
    </r>
  </si>
  <si>
    <r>
      <t xml:space="preserve">72111 </t>
    </r>
    <r>
      <rPr>
        <sz val="11"/>
        <rFont val="Times New Roman"/>
        <family val="1"/>
      </rPr>
      <t>Stambeni objekti za zaposlene</t>
    </r>
  </si>
  <si>
    <t>Ukupno (po izvorima)</t>
  </si>
  <si>
    <t>Sastavila:</t>
  </si>
  <si>
    <t xml:space="preserve">                                </t>
  </si>
  <si>
    <t xml:space="preserve">                                                                                                     </t>
  </si>
  <si>
    <t>Obrazac JLP(R)S FP-PiP 2</t>
  </si>
  <si>
    <t>Prihodi za posebne namjene</t>
  </si>
  <si>
    <t xml:space="preserve">Oznaka računa iz                                                    računskog plana      </t>
  </si>
  <si>
    <r>
      <t>65</t>
    </r>
    <r>
      <rPr>
        <sz val="11"/>
        <rFont val="Times New Roman"/>
        <family val="1"/>
      </rPr>
      <t xml:space="preserve"> Prihodi od upravnih i administrativnih pristojbi, pristojbi po posebnim propisima i naknada</t>
    </r>
  </si>
  <si>
    <r>
      <t>66</t>
    </r>
    <r>
      <rPr>
        <sz val="11"/>
        <rFont val="Times New Roman"/>
        <family val="1"/>
      </rPr>
      <t xml:space="preserve"> Prihodi od prodaje proizvoda i robe te pruženih usluga i prihodi od donacija</t>
    </r>
  </si>
  <si>
    <r>
      <t>67</t>
    </r>
    <r>
      <rPr>
        <sz val="11"/>
        <rFont val="Times New Roman"/>
        <family val="1"/>
      </rPr>
      <t xml:space="preserve"> Prihodi iz proračuna</t>
    </r>
  </si>
  <si>
    <r>
      <t>72</t>
    </r>
    <r>
      <rPr>
        <sz val="11"/>
        <rFont val="Times New Roman"/>
        <family val="1"/>
      </rPr>
      <t xml:space="preserve"> Prihodi od prodaje proizvedene dugotrajne imovine</t>
    </r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</si>
  <si>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</si>
  <si>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</si>
  <si>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</si>
  <si>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</si>
  <si>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</si>
  <si>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</si>
  <si>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</si>
  <si>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</si>
  <si>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</si>
  <si>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</si>
  <si>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</si>
  <si>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</si>
  <si>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</si>
  <si>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Ostali prihodi za posebne namjene</t>
  </si>
  <si>
    <t>Tekuće pomoći iz općinskog proračuna</t>
  </si>
  <si>
    <t>Tekuće pomoći iz županijskog proračuna</t>
  </si>
  <si>
    <t>Tekuće pomoći iz državnog proračuna</t>
  </si>
  <si>
    <r>
      <t xml:space="preserve">63 </t>
    </r>
    <r>
      <rPr>
        <sz val="11"/>
        <rFont val="Times New Roman"/>
        <family val="1"/>
      </rPr>
      <t>Pomoći iz inozemstva i od subjekata unutar općeg proračuna</t>
    </r>
  </si>
  <si>
    <t>OPĆI PRIHODI I PRIMICI GRAD PULA - PRODUŽENI BORAVAK</t>
  </si>
  <si>
    <t>OPĆI PRIHODI I PRIMICI GRAD PULA - SOCIJALNI PROGRAM</t>
  </si>
  <si>
    <t>TEKUĆE POMOĆI IZ OPĆINSKOG PRORAČUNA</t>
  </si>
  <si>
    <t>TEKUĆE POMOĆI IZ ŽUPANIJSKOG PRORAČUNA</t>
  </si>
  <si>
    <t>TEKUĆE POMOĆI IZ DRŽAVNOG PRORAČUNA</t>
  </si>
  <si>
    <t>VLASTITI  PRIHODI - PRIHODI OD PRODAJE PROIZVODA ( ZADRUGA "SVEVID" )</t>
  </si>
  <si>
    <t>Stručno usavršavanje</t>
  </si>
  <si>
    <t>Tekuće pomoći od HZMO-a, HZZ-a i HZZO-a</t>
  </si>
  <si>
    <t>TEKUĆE POMOĆI OD HZZM-a, HZZ-a i HZZO-a</t>
  </si>
  <si>
    <r>
      <t xml:space="preserve">63414 </t>
    </r>
    <r>
      <rPr>
        <sz val="11"/>
        <rFont val="Times New Roman"/>
        <family val="1"/>
      </rPr>
      <t>Tekuće pomoći od HZMO-a, HZZ-a i HZZO-a</t>
    </r>
  </si>
  <si>
    <t>mr.sc. Predrag Dukić</t>
  </si>
  <si>
    <t>mr. sc. Predrag Dukić</t>
  </si>
  <si>
    <t xml:space="preserve"> AKTIVNOST:  POMOĆ SOCIJALNO UGROŽENOJ KATEGORIJI GRAĐANA</t>
  </si>
  <si>
    <t xml:space="preserve"> AKTIVNOST:  REDOVNI PROGRAM ODGOJA I OBRAZOVANJA</t>
  </si>
  <si>
    <t>AKTIVNOST:  PRODUŽENI BORAVAK U OSNOVNIM ŠKOLAMA</t>
  </si>
  <si>
    <r>
      <t xml:space="preserve">66312 </t>
    </r>
    <r>
      <rPr>
        <sz val="11"/>
        <rFont val="Times New Roman"/>
        <family val="1"/>
      </rPr>
      <t>Tekuće donacije od neprofitnih organizacija</t>
    </r>
  </si>
  <si>
    <t>PROGRAM: 4002 OBRAZOVANJE DO STANDARDA</t>
  </si>
  <si>
    <t>GLAVNI PROGRAM: A12 OBRAZOVANJE</t>
  </si>
  <si>
    <t xml:space="preserve"> AKTIVNOST:DECENTRALIZIRANE FUNKCIJE OSNOVNOŠKOLSKOG OBRAZOVANJA</t>
  </si>
  <si>
    <t>PROGRAM: 4003 OBRAZOVANJE IZNAD STANDARDA</t>
  </si>
  <si>
    <t>GLAVNI PROGRAM: A16 SOCIJALNA SKRB</t>
  </si>
  <si>
    <t>PROGRAM: 4007 SOCIJALNA SKRB</t>
  </si>
  <si>
    <t>VLASTITI  PRIHODI - PRIHODI OD PRUŽENIH USLUGA - NAJAM DVORANE</t>
  </si>
  <si>
    <t xml:space="preserve">TEKUĆI PROJEKT "ZAJEDNO DO ZNANJA II" </t>
  </si>
  <si>
    <t>,</t>
  </si>
  <si>
    <r>
      <t xml:space="preserve">63811 </t>
    </r>
    <r>
      <rPr>
        <sz val="11"/>
        <rFont val="Times New Roman"/>
        <family val="1"/>
      </rPr>
      <t>Tekuće pomoći iz državnog proračuna temeljem prijenosa EU sredstava</t>
    </r>
  </si>
  <si>
    <r>
      <t xml:space="preserve">63612 </t>
    </r>
    <r>
      <rPr>
        <sz val="11"/>
        <rFont val="Times New Roman"/>
        <family val="1"/>
      </rPr>
      <t>Tekuće pomoći proračunskim korisnicima iz proračuna koji im nije nadležan - Državni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</si>
  <si>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Županijski proračun</t>
    </r>
  </si>
  <si>
    <r>
      <t xml:space="preserve">63613 </t>
    </r>
    <r>
      <rPr>
        <sz val="11"/>
        <rFont val="Times New Roman"/>
        <family val="1"/>
      </rPr>
      <t>Tekuće pomoći proračunskim korisnicima iz proračuna koji im nije nadležan - Općinski proračun</t>
    </r>
  </si>
  <si>
    <t>Ukupno prihodi i primici za 2020. i 2021.</t>
  </si>
  <si>
    <r>
      <t xml:space="preserve">66313 </t>
    </r>
    <r>
      <rPr>
        <sz val="11"/>
        <rFont val="Times New Roman"/>
        <family val="1"/>
      </rPr>
      <t>Tekuće donacije od trgovačkih društva</t>
    </r>
  </si>
  <si>
    <t>Materijal i sirovine - školska shema</t>
  </si>
  <si>
    <r>
      <t xml:space="preserve">Plaće za redovan rad - </t>
    </r>
    <r>
      <rPr>
        <b/>
        <sz val="14"/>
        <rFont val="Times New Roman"/>
        <family val="1"/>
      </rPr>
      <t>VIŠAK - HZZ</t>
    </r>
  </si>
  <si>
    <r>
      <t xml:space="preserve">Doprinosi za zdravstv. osig. - </t>
    </r>
    <r>
      <rPr>
        <b/>
        <sz val="14"/>
        <rFont val="Times New Roman"/>
        <family val="1"/>
      </rPr>
      <t>VIŠAK - HZZ</t>
    </r>
  </si>
  <si>
    <r>
      <t xml:space="preserve">Naknade za prijevoz,rad na terenu i odvojeni život - </t>
    </r>
    <r>
      <rPr>
        <b/>
        <sz val="14"/>
        <rFont val="Times New Roman"/>
        <family val="1"/>
      </rPr>
      <t>VIŠAK - HZZ</t>
    </r>
  </si>
  <si>
    <r>
      <t xml:space="preserve">Službena putovanja - </t>
    </r>
    <r>
      <rPr>
        <b/>
        <sz val="14"/>
        <rFont val="Times New Roman"/>
        <family val="1"/>
      </rPr>
      <t>VIŠAK - ŽUPANIJA</t>
    </r>
  </si>
  <si>
    <r>
      <t xml:space="preserve">92211 </t>
    </r>
    <r>
      <rPr>
        <sz val="11"/>
        <rFont val="Times New Roman"/>
        <family val="1"/>
      </rPr>
      <t>Višak prihoda poslovanja</t>
    </r>
  </si>
  <si>
    <t>OPĆI PRIHODI I PRIMICI GRAD PULA - POMOĆNICI U NASTAVI</t>
  </si>
  <si>
    <t>Procjena 2022.</t>
  </si>
  <si>
    <t>Prihodi os naknada šteta s osnova osiguuranja</t>
  </si>
  <si>
    <t>Prihodi od prodaje stanova</t>
  </si>
  <si>
    <t>Prihodi od prodaje proizvoda - UDRUGA SVEVID</t>
  </si>
  <si>
    <t>Prihodi od pruženih usluga - NAJAM DVORANE</t>
  </si>
  <si>
    <t>2020.</t>
  </si>
  <si>
    <t>2022. godina</t>
  </si>
  <si>
    <t>SISTEMATSKI PREGELDI</t>
  </si>
  <si>
    <t>Prihodi od sufinanciranja cijene usluga</t>
  </si>
  <si>
    <t>Dodatna ulaganja na građevinskim objektima</t>
  </si>
  <si>
    <t>RASHODI ZA DODATNA ULAGANJA U NEFINANCIJSKOJ IMOVINI</t>
  </si>
  <si>
    <t>AKTIVNOST: ADMINISTRATIVNO, TEHNIČKO I STRUČNO OSOBLJE</t>
  </si>
  <si>
    <t>Vlastiti prihodi - najam i prodaja proizvoda</t>
  </si>
  <si>
    <t>Opći prihodi  i primici GRAD PULA i višak iz 2020.</t>
  </si>
  <si>
    <t>Pomoći iz državnog proračuna temeljem prijenosa EU sredstava</t>
  </si>
  <si>
    <t>Sveukupno po izvorima</t>
  </si>
  <si>
    <t>NAKNADE GRAĐANIMA I KUĆANSTVIMA NA TEMELJU OSIGURANJA I DRUGE NAKNADE</t>
  </si>
  <si>
    <t>Ostale naknade građanima i kućanstvima iz proračuna</t>
  </si>
  <si>
    <t>Naknade građanima i kućanstvima u naravi</t>
  </si>
  <si>
    <r>
      <t xml:space="preserve">Zakupnine i najamnine - </t>
    </r>
    <r>
      <rPr>
        <b/>
        <sz val="14"/>
        <rFont val="Times New Roman"/>
        <family val="1"/>
      </rPr>
      <t>LIDRANO</t>
    </r>
  </si>
  <si>
    <t>Naknade za rad predstavničkih i izvršnih tijela, povjerenstava i sl.</t>
  </si>
  <si>
    <r>
      <t xml:space="preserve">Naknade za rad predstavničkih i izvršnih tijela, povjerenstava i sl. - </t>
    </r>
    <r>
      <rPr>
        <b/>
        <sz val="14"/>
        <rFont val="Times New Roman"/>
        <family val="1"/>
      </rPr>
      <t>LIDRANO</t>
    </r>
  </si>
  <si>
    <t>POMOĆI IZ DRŽAVNOG PRORAČUNA TEMELJEM PRIJENOSA EU SREDSTAVA - POMOĆNICI U NASTAVI</t>
  </si>
  <si>
    <r>
      <t xml:space="preserve">Naknade tr. osobama izvan radnog odnosa - </t>
    </r>
    <r>
      <rPr>
        <b/>
        <sz val="14"/>
        <rFont val="Times New Roman"/>
        <family val="1"/>
      </rPr>
      <t>VIŠAK - HZZ</t>
    </r>
  </si>
  <si>
    <t>Plaće za posebne uvjete rada</t>
  </si>
  <si>
    <t>Prekovremeni rad</t>
  </si>
  <si>
    <r>
      <t xml:space="preserve">92 </t>
    </r>
    <r>
      <rPr>
        <sz val="11"/>
        <rFont val="Times New Roman"/>
        <family val="1"/>
      </rPr>
      <t>Višak iz prethodne godine</t>
    </r>
  </si>
  <si>
    <t>Klasa:</t>
  </si>
  <si>
    <t xml:space="preserve"> Plan 2021.</t>
  </si>
  <si>
    <t>Procjena 2023.</t>
  </si>
  <si>
    <t>Sastavila: Marina Brenko, mag.oec.</t>
  </si>
  <si>
    <t>PLAN 2021.</t>
  </si>
  <si>
    <t>Prijedlog financijskog plana za 2021. godinu</t>
  </si>
  <si>
    <t>VIŠAK 2020.</t>
  </si>
  <si>
    <t>Troškovi sudskih postupaka</t>
  </si>
  <si>
    <t>VIŠAK 2020. i Opći prihodi i primici GRAD PULA</t>
  </si>
  <si>
    <t>Pula, 28.09.2020. godine</t>
  </si>
  <si>
    <r>
      <t xml:space="preserve">Uredski materijal i ostali mat. - </t>
    </r>
    <r>
      <rPr>
        <b/>
        <sz val="14"/>
        <rFont val="Times New Roman"/>
        <family val="1"/>
      </rPr>
      <t>VIŠAK - SUFINANCIRANJE</t>
    </r>
  </si>
  <si>
    <r>
      <t xml:space="preserve">Usluge telefona, pošte i prijevoza </t>
    </r>
    <r>
      <rPr>
        <b/>
        <sz val="14"/>
        <rFont val="Times New Roman"/>
        <family val="1"/>
      </rPr>
      <t>- VIŠAK - SUFINANCIRANJE</t>
    </r>
  </si>
  <si>
    <r>
      <t>Premije osiguranja -</t>
    </r>
    <r>
      <rPr>
        <b/>
        <sz val="14"/>
        <rFont val="Times New Roman"/>
        <family val="1"/>
      </rPr>
      <t xml:space="preserve"> VIŠAK SUFINANCIRANJE</t>
    </r>
  </si>
  <si>
    <r>
      <t>PRIJEDLOG FINANCIJSKOG PLANA (</t>
    </r>
    <r>
      <rPr>
        <b/>
        <i/>
        <sz val="10"/>
        <color indexed="8"/>
        <rFont val="Times New Roman"/>
        <family val="1"/>
      </rPr>
      <t>OŠ VIDIKOVAC</t>
    </r>
    <r>
      <rPr>
        <b/>
        <i/>
        <sz val="14"/>
        <color indexed="8"/>
        <rFont val="Times New Roman"/>
        <family val="1"/>
      </rPr>
      <t>)  ZA 2021. i                                                                                                                                                PROJEKCIJA PLANA ZA  2022. i 2023. GODINU</t>
    </r>
  </si>
  <si>
    <t>Prijedlog plana 
za 2021.</t>
  </si>
  <si>
    <t>Projekcija plana
za 2022.</t>
  </si>
  <si>
    <t>Projekcija plana 
za 2023.</t>
  </si>
  <si>
    <t>Ukupno prihodi i primici za 2021.</t>
  </si>
  <si>
    <t>Marina Brenko, mag. oec.</t>
  </si>
  <si>
    <t>U Puli, 28.09.2020. godine</t>
  </si>
  <si>
    <t>2023. godina</t>
  </si>
  <si>
    <t>FINANCIJSKI PLAN - Procjena prihoda i primitaka za 2021.</t>
  </si>
  <si>
    <t>Višak iz 2020.</t>
  </si>
  <si>
    <t>Prihodi od naknada šteta s osnova osiguranja</t>
  </si>
  <si>
    <t>FINANCIJSKI PLAN - Procjena prihoda i primitaka za 2022. i 2023. godinu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</si>
</sst>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%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i/>
      <u val="single"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i/>
      <sz val="18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b/>
      <i/>
      <sz val="20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8"/>
      <name val="Times New Roman"/>
      <family val="1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5" fillId="33" borderId="0" applyNumberFormat="0" applyBorder="0" applyAlignment="0" applyProtection="0"/>
    <xf numFmtId="0" fontId="0" fillId="34" borderId="1" applyNumberFormat="0" applyFont="0" applyAlignment="0" applyProtection="0"/>
    <xf numFmtId="0" fontId="49" fillId="35" borderId="2" applyNumberFormat="0" applyAlignment="0" applyProtection="0"/>
    <xf numFmtId="0" fontId="30" fillId="36" borderId="3" applyNumberFormat="0" applyAlignment="0" applyProtection="0"/>
    <xf numFmtId="0" fontId="67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4" fillId="13" borderId="2" applyNumberFormat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8" fillId="44" borderId="7" applyNumberFormat="0" applyAlignment="0" applyProtection="0"/>
    <xf numFmtId="0" fontId="69" fillId="44" borderId="8" applyNumberFormat="0" applyAlignment="0" applyProtection="0"/>
    <xf numFmtId="0" fontId="32" fillId="0" borderId="9" applyNumberFormat="0" applyFill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50" fillId="13" borderId="0" applyNumberFormat="0" applyBorder="0" applyAlignment="0" applyProtection="0"/>
    <xf numFmtId="0" fontId="75" fillId="46" borderId="0" applyNumberFormat="0" applyBorder="0" applyAlignment="0" applyProtection="0"/>
    <xf numFmtId="0" fontId="35" fillId="4" borderId="13" applyNumberFormat="0" applyFont="0" applyAlignment="0" applyProtection="0"/>
    <xf numFmtId="0" fontId="35" fillId="0" borderId="0">
      <alignment/>
      <protection/>
    </xf>
    <xf numFmtId="0" fontId="24" fillId="35" borderId="14" applyNumberFormat="0" applyAlignment="0" applyProtection="0"/>
    <xf numFmtId="9" fontId="0" fillId="0" borderId="0" applyFont="0" applyFill="0" applyBorder="0" applyAlignment="0" applyProtection="0"/>
    <xf numFmtId="0" fontId="76" fillId="0" borderId="15" applyNumberFormat="0" applyFill="0" applyAlignment="0" applyProtection="0"/>
    <xf numFmtId="0" fontId="77" fillId="47" borderId="1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80" fillId="0" borderId="18" applyNumberFormat="0" applyFill="0" applyAlignment="0" applyProtection="0"/>
    <xf numFmtId="0" fontId="81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wrapTex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left" wrapText="1"/>
      <protection locked="0"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left" vertical="center" indent="2"/>
    </xf>
    <xf numFmtId="3" fontId="10" fillId="0" borderId="0" xfId="0" applyNumberFormat="1" applyFont="1" applyFill="1" applyBorder="1" applyAlignment="1">
      <alignment horizontal="right" vertical="center" indent="3"/>
    </xf>
    <xf numFmtId="3" fontId="11" fillId="0" borderId="19" xfId="0" applyNumberFormat="1" applyFont="1" applyFill="1" applyBorder="1" applyAlignment="1">
      <alignment horizontal="center" vertical="center" wrapText="1" readingOrder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 applyProtection="1">
      <alignment horizontal="right" vertical="center" indent="2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 wrapText="1"/>
      <protection locked="0"/>
    </xf>
    <xf numFmtId="3" fontId="2" fillId="0" borderId="19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0" applyNumberFormat="1" applyFont="1" applyFill="1" applyBorder="1" applyAlignment="1">
      <alignment/>
    </xf>
    <xf numFmtId="0" fontId="11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1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9" xfId="0" applyNumberFormat="1" applyFont="1" applyFill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left" vertical="center" wrapText="1" readingOrder="1"/>
    </xf>
    <xf numFmtId="3" fontId="8" fillId="0" borderId="0" xfId="0" applyNumberFormat="1" applyFont="1" applyFill="1" applyAlignment="1">
      <alignment horizontal="left" wrapText="1"/>
    </xf>
    <xf numFmtId="1" fontId="8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16" fillId="49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 indent="1"/>
    </xf>
    <xf numFmtId="4" fontId="19" fillId="0" borderId="19" xfId="0" applyNumberFormat="1" applyFont="1" applyFill="1" applyBorder="1" applyAlignment="1">
      <alignment horizontal="right" vertical="center" wrapText="1" indent="1"/>
    </xf>
    <xf numFmtId="4" fontId="19" fillId="0" borderId="19" xfId="0" applyNumberFormat="1" applyFont="1" applyFill="1" applyBorder="1" applyAlignment="1">
      <alignment horizontal="right" vertical="center" indent="1"/>
    </xf>
    <xf numFmtId="0" fontId="19" fillId="0" borderId="19" xfId="0" applyFont="1" applyFill="1" applyBorder="1" applyAlignment="1">
      <alignment horizontal="right" vertical="center" indent="1"/>
    </xf>
    <xf numFmtId="4" fontId="20" fillId="0" borderId="19" xfId="0" applyNumberFormat="1" applyFont="1" applyFill="1" applyBorder="1" applyAlignment="1">
      <alignment horizontal="right" vertical="center" indent="1"/>
    </xf>
    <xf numFmtId="0" fontId="18" fillId="0" borderId="19" xfId="0" applyFont="1" applyFill="1" applyBorder="1" applyAlignment="1">
      <alignment horizontal="left" vertical="center" indent="1"/>
    </xf>
    <xf numFmtId="0" fontId="17" fillId="0" borderId="0" xfId="0" applyFont="1" applyFill="1" applyAlignment="1">
      <alignment/>
    </xf>
    <xf numFmtId="4" fontId="18" fillId="0" borderId="19" xfId="0" applyNumberFormat="1" applyFont="1" applyFill="1" applyBorder="1" applyAlignment="1">
      <alignment horizontal="right" vertical="center" indent="1"/>
    </xf>
    <xf numFmtId="0" fontId="16" fillId="0" borderId="19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 horizontal="left" vertical="center" indent="1"/>
    </xf>
    <xf numFmtId="3" fontId="21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" fontId="19" fillId="0" borderId="19" xfId="0" applyNumberFormat="1" applyFont="1" applyBorder="1" applyAlignment="1">
      <alignment horizontal="right" vertical="center" indent="1"/>
    </xf>
    <xf numFmtId="0" fontId="37" fillId="0" borderId="0" xfId="87" applyNumberFormat="1" applyFont="1" applyFill="1" applyBorder="1" applyAlignment="1" applyProtection="1">
      <alignment/>
      <protection/>
    </xf>
    <xf numFmtId="0" fontId="36" fillId="0" borderId="0" xfId="87" applyNumberFormat="1" applyFont="1" applyFill="1" applyBorder="1" applyAlignment="1" applyProtection="1">
      <alignment/>
      <protection/>
    </xf>
    <xf numFmtId="0" fontId="41" fillId="0" borderId="0" xfId="87" applyNumberFormat="1" applyFont="1" applyFill="1" applyBorder="1" applyAlignment="1" applyProtection="1">
      <alignment horizontal="left" wrapText="1"/>
      <protection/>
    </xf>
    <xf numFmtId="0" fontId="42" fillId="0" borderId="0" xfId="87" applyNumberFormat="1" applyFont="1" applyFill="1" applyBorder="1" applyAlignment="1" applyProtection="1">
      <alignment wrapText="1"/>
      <protection/>
    </xf>
    <xf numFmtId="0" fontId="43" fillId="0" borderId="20" xfId="87" applyFont="1" applyBorder="1" applyAlignment="1" quotePrefix="1">
      <alignment horizontal="left" wrapText="1"/>
      <protection/>
    </xf>
    <xf numFmtId="0" fontId="43" fillId="0" borderId="21" xfId="87" applyFont="1" applyBorder="1" applyAlignment="1" quotePrefix="1">
      <alignment horizontal="left" wrapText="1"/>
      <protection/>
    </xf>
    <xf numFmtId="0" fontId="43" fillId="0" borderId="21" xfId="87" applyFont="1" applyBorder="1" applyAlignment="1" quotePrefix="1">
      <alignment horizontal="center" wrapText="1"/>
      <protection/>
    </xf>
    <xf numFmtId="0" fontId="44" fillId="0" borderId="21" xfId="87" applyNumberFormat="1" applyFont="1" applyFill="1" applyBorder="1" applyAlignment="1" applyProtection="1" quotePrefix="1">
      <alignment horizontal="left"/>
      <protection/>
    </xf>
    <xf numFmtId="0" fontId="39" fillId="0" borderId="22" xfId="87" applyNumberFormat="1" applyFont="1" applyFill="1" applyBorder="1" applyAlignment="1" applyProtection="1">
      <alignment horizontal="center" wrapText="1"/>
      <protection/>
    </xf>
    <xf numFmtId="0" fontId="39" fillId="0" borderId="22" xfId="87" applyNumberFormat="1" applyFont="1" applyFill="1" applyBorder="1" applyAlignment="1" applyProtection="1">
      <alignment horizontal="center" vertical="center" wrapText="1"/>
      <protection/>
    </xf>
    <xf numFmtId="0" fontId="45" fillId="0" borderId="23" xfId="87" applyFont="1" applyBorder="1" applyAlignment="1">
      <alignment horizontal="center" vertical="center" wrapText="1"/>
      <protection/>
    </xf>
    <xf numFmtId="0" fontId="47" fillId="0" borderId="21" xfId="87" applyNumberFormat="1" applyFont="1" applyFill="1" applyBorder="1" applyAlignment="1" applyProtection="1">
      <alignment horizontal="left" vertical="center" indent="1"/>
      <protection/>
    </xf>
    <xf numFmtId="4" fontId="12" fillId="0" borderId="22" xfId="87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87" applyFont="1" applyBorder="1" applyAlignment="1">
      <alignment horizontal="left" vertical="center" wrapText="1" indent="1"/>
      <protection/>
    </xf>
    <xf numFmtId="0" fontId="37" fillId="0" borderId="0" xfId="87" applyNumberFormat="1" applyFont="1" applyFill="1" applyBorder="1" applyAlignment="1" applyProtection="1">
      <alignment horizontal="left" vertical="center" indent="1"/>
      <protection/>
    </xf>
    <xf numFmtId="4" fontId="12" fillId="0" borderId="22" xfId="87" applyNumberFormat="1" applyFont="1" applyFill="1" applyBorder="1" applyAlignment="1">
      <alignment horizontal="right" vertical="center" indent="1"/>
      <protection/>
    </xf>
    <xf numFmtId="0" fontId="11" fillId="0" borderId="20" xfId="87" applyFont="1" applyBorder="1" applyAlignment="1">
      <alignment horizontal="left" vertical="center" indent="1"/>
      <protection/>
    </xf>
    <xf numFmtId="4" fontId="36" fillId="0" borderId="22" xfId="87" applyNumberFormat="1" applyFont="1" applyFill="1" applyBorder="1" applyAlignment="1" applyProtection="1">
      <alignment horizontal="right" vertical="center" wrapText="1" indent="1"/>
      <protection/>
    </xf>
    <xf numFmtId="4" fontId="43" fillId="0" borderId="22" xfId="87" applyNumberFormat="1" applyFont="1" applyFill="1" applyBorder="1" applyAlignment="1" applyProtection="1">
      <alignment horizontal="right" vertical="center" wrapText="1" indent="1"/>
      <protection/>
    </xf>
    <xf numFmtId="0" fontId="43" fillId="0" borderId="21" xfId="87" applyNumberFormat="1" applyFont="1" applyFill="1" applyBorder="1" applyAlignment="1" applyProtection="1" quotePrefix="1">
      <alignment horizontal="left"/>
      <protection/>
    </xf>
    <xf numFmtId="4" fontId="43" fillId="0" borderId="20" xfId="87" applyNumberFormat="1" applyFont="1" applyFill="1" applyBorder="1" applyAlignment="1">
      <alignment horizontal="right" vertical="center" indent="1"/>
      <protection/>
    </xf>
    <xf numFmtId="0" fontId="42" fillId="0" borderId="0" xfId="87" applyNumberFormat="1" applyFont="1" applyFill="1" applyBorder="1" applyAlignment="1" applyProtection="1">
      <alignment/>
      <protection/>
    </xf>
    <xf numFmtId="0" fontId="43" fillId="0" borderId="20" xfId="87" applyFont="1" applyBorder="1" applyAlignment="1" quotePrefix="1">
      <alignment horizontal="left" vertical="center" wrapText="1" indent="1"/>
      <protection/>
    </xf>
    <xf numFmtId="0" fontId="43" fillId="0" borderId="21" xfId="87" applyFont="1" applyBorder="1" applyAlignment="1" quotePrefix="1">
      <alignment horizontal="left" vertical="center" wrapText="1" indent="1"/>
      <protection/>
    </xf>
    <xf numFmtId="0" fontId="43" fillId="0" borderId="21" xfId="87" applyNumberFormat="1" applyFont="1" applyFill="1" applyBorder="1" applyAlignment="1" applyProtection="1" quotePrefix="1">
      <alignment horizontal="left" vertical="center" indent="1"/>
      <protection/>
    </xf>
    <xf numFmtId="4" fontId="36" fillId="0" borderId="22" xfId="87" applyNumberFormat="1" applyFont="1" applyFill="1" applyBorder="1" applyAlignment="1">
      <alignment horizontal="right" vertical="center" indent="1"/>
      <protection/>
    </xf>
    <xf numFmtId="0" fontId="43" fillId="0" borderId="21" xfId="87" applyFont="1" applyBorder="1" applyAlignment="1" quotePrefix="1">
      <alignment horizontal="left" vertical="center" indent="1"/>
      <protection/>
    </xf>
    <xf numFmtId="0" fontId="43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36" fillId="0" borderId="21" xfId="87" applyNumberFormat="1" applyFont="1" applyFill="1" applyBorder="1" applyAlignment="1" applyProtection="1">
      <alignment horizontal="left" vertical="center" wrapText="1" indent="1"/>
      <protection/>
    </xf>
    <xf numFmtId="4" fontId="42" fillId="0" borderId="22" xfId="87" applyNumberFormat="1" applyFont="1" applyFill="1" applyBorder="1" applyAlignment="1" applyProtection="1">
      <alignment horizontal="right" vertical="center" indent="1"/>
      <protection/>
    </xf>
    <xf numFmtId="4" fontId="43" fillId="0" borderId="22" xfId="87" applyNumberFormat="1" applyFont="1" applyFill="1" applyBorder="1" applyAlignment="1">
      <alignment horizontal="right" vertical="center" indent="1"/>
      <protection/>
    </xf>
    <xf numFmtId="0" fontId="11" fillId="0" borderId="0" xfId="87" applyNumberFormat="1" applyFont="1" applyFill="1" applyBorder="1" applyAlignment="1" applyProtection="1" quotePrefix="1">
      <alignment horizontal="left" vertical="center" wrapText="1" indent="1"/>
      <protection/>
    </xf>
    <xf numFmtId="0" fontId="46" fillId="0" borderId="0" xfId="87" applyNumberFormat="1" applyFont="1" applyFill="1" applyBorder="1" applyAlignment="1" applyProtection="1">
      <alignment horizontal="left" vertical="center" wrapText="1" indent="1"/>
      <protection/>
    </xf>
    <xf numFmtId="4" fontId="43" fillId="0" borderId="0" xfId="87" applyNumberFormat="1" applyFont="1" applyFill="1" applyBorder="1" applyAlignment="1">
      <alignment horizontal="right" vertical="center" indent="1"/>
      <protection/>
    </xf>
    <xf numFmtId="0" fontId="37" fillId="0" borderId="0" xfId="87" applyNumberFormat="1" applyFont="1" applyFill="1" applyBorder="1" applyAlignment="1" applyProtection="1">
      <alignment horizontal="center"/>
      <protection/>
    </xf>
    <xf numFmtId="3" fontId="11" fillId="0" borderId="22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50" borderId="19" xfId="0" applyNumberFormat="1" applyFont="1" applyFill="1" applyBorder="1" applyAlignment="1">
      <alignment horizontal="right" vertical="center" indent="2"/>
    </xf>
    <xf numFmtId="0" fontId="7" fillId="50" borderId="19" xfId="0" applyNumberFormat="1" applyFont="1" applyFill="1" applyBorder="1" applyAlignment="1">
      <alignment horizontal="left" vertical="center" wrapText="1" indent="1"/>
    </xf>
    <xf numFmtId="3" fontId="7" fillId="50" borderId="19" xfId="0" applyNumberFormat="1" applyFont="1" applyFill="1" applyBorder="1" applyAlignment="1">
      <alignment vertical="center"/>
    </xf>
    <xf numFmtId="0" fontId="7" fillId="50" borderId="19" xfId="0" applyNumberFormat="1" applyFont="1" applyFill="1" applyBorder="1" applyAlignment="1" applyProtection="1">
      <alignment horizontal="right" vertical="center" indent="2"/>
      <protection/>
    </xf>
    <xf numFmtId="0" fontId="7" fillId="50" borderId="19" xfId="0" applyNumberFormat="1" applyFont="1" applyFill="1" applyBorder="1" applyAlignment="1" applyProtection="1">
      <alignment horizontal="left" vertical="center" wrapText="1" indent="1"/>
      <protection/>
    </xf>
    <xf numFmtId="3" fontId="7" fillId="50" borderId="19" xfId="0" applyNumberFormat="1" applyFont="1" applyFill="1" applyBorder="1" applyAlignment="1" applyProtection="1">
      <alignment vertical="center"/>
      <protection/>
    </xf>
    <xf numFmtId="3" fontId="7" fillId="50" borderId="19" xfId="0" applyNumberFormat="1" applyFont="1" applyFill="1" applyBorder="1" applyAlignment="1" applyProtection="1">
      <alignment vertical="center" wrapText="1"/>
      <protection/>
    </xf>
    <xf numFmtId="3" fontId="7" fillId="50" borderId="19" xfId="0" applyNumberFormat="1" applyFont="1" applyFill="1" applyBorder="1" applyAlignment="1">
      <alignment horizontal="right" vertical="center"/>
    </xf>
    <xf numFmtId="3" fontId="7" fillId="50" borderId="19" xfId="0" applyNumberFormat="1" applyFont="1" applyFill="1" applyBorder="1" applyAlignment="1">
      <alignment horizontal="right" vertical="center" wrapText="1"/>
    </xf>
    <xf numFmtId="0" fontId="7" fillId="50" borderId="19" xfId="0" applyNumberFormat="1" applyFont="1" applyFill="1" applyBorder="1" applyAlignment="1">
      <alignment horizontal="left" vertical="center"/>
    </xf>
    <xf numFmtId="0" fontId="5" fillId="50" borderId="19" xfId="0" applyNumberFormat="1" applyFont="1" applyFill="1" applyBorder="1" applyAlignment="1">
      <alignment horizontal="right" vertical="center" indent="2"/>
    </xf>
    <xf numFmtId="0" fontId="7" fillId="50" borderId="19" xfId="0" applyNumberFormat="1" applyFont="1" applyFill="1" applyBorder="1" applyAlignment="1">
      <alignment horizontal="left" vertical="center" indent="1"/>
    </xf>
    <xf numFmtId="0" fontId="7" fillId="51" borderId="19" xfId="0" applyNumberFormat="1" applyFont="1" applyFill="1" applyBorder="1" applyAlignment="1">
      <alignment horizontal="right" vertical="center" indent="2"/>
    </xf>
    <xf numFmtId="0" fontId="7" fillId="51" borderId="19" xfId="0" applyNumberFormat="1" applyFont="1" applyFill="1" applyBorder="1" applyAlignment="1">
      <alignment horizontal="left" vertical="center" wrapText="1" indent="1"/>
    </xf>
    <xf numFmtId="3" fontId="7" fillId="51" borderId="19" xfId="0" applyNumberFormat="1" applyFont="1" applyFill="1" applyBorder="1" applyAlignment="1">
      <alignment vertical="center"/>
    </xf>
    <xf numFmtId="3" fontId="7" fillId="51" borderId="19" xfId="0" applyNumberFormat="1" applyFont="1" applyFill="1" applyBorder="1" applyAlignment="1">
      <alignment vertical="center" wrapText="1"/>
    </xf>
    <xf numFmtId="0" fontId="7" fillId="52" borderId="19" xfId="0" applyNumberFormat="1" applyFont="1" applyFill="1" applyBorder="1" applyAlignment="1" applyProtection="1">
      <alignment horizontal="right" vertical="center" indent="2"/>
      <protection/>
    </xf>
    <xf numFmtId="0" fontId="7" fillId="52" borderId="19" xfId="0" applyNumberFormat="1" applyFont="1" applyFill="1" applyBorder="1" applyAlignment="1" applyProtection="1">
      <alignment horizontal="left" vertical="center" wrapText="1" indent="1"/>
      <protection/>
    </xf>
    <xf numFmtId="3" fontId="7" fillId="52" borderId="19" xfId="0" applyNumberFormat="1" applyFont="1" applyFill="1" applyBorder="1" applyAlignment="1" applyProtection="1">
      <alignment vertical="center"/>
      <protection/>
    </xf>
    <xf numFmtId="3" fontId="7" fillId="52" borderId="19" xfId="0" applyNumberFormat="1" applyFont="1" applyFill="1" applyBorder="1" applyAlignment="1" applyProtection="1">
      <alignment vertical="center" wrapText="1"/>
      <protection/>
    </xf>
    <xf numFmtId="3" fontId="8" fillId="52" borderId="19" xfId="0" applyNumberFormat="1" applyFont="1" applyFill="1" applyBorder="1" applyAlignment="1" applyProtection="1">
      <alignment/>
      <protection/>
    </xf>
    <xf numFmtId="3" fontId="7" fillId="51" borderId="19" xfId="0" applyNumberFormat="1" applyFont="1" applyFill="1" applyBorder="1" applyAlignment="1" applyProtection="1">
      <alignment vertical="center"/>
      <protection locked="0"/>
    </xf>
    <xf numFmtId="3" fontId="7" fillId="51" borderId="19" xfId="0" applyNumberFormat="1" applyFont="1" applyFill="1" applyBorder="1" applyAlignment="1" applyProtection="1">
      <alignment vertical="center" wrapText="1"/>
      <protection locked="0"/>
    </xf>
    <xf numFmtId="3" fontId="7" fillId="51" borderId="19" xfId="0" applyNumberFormat="1" applyFont="1" applyFill="1" applyBorder="1" applyAlignment="1">
      <alignment horizontal="right" vertical="center"/>
    </xf>
    <xf numFmtId="3" fontId="7" fillId="51" borderId="19" xfId="0" applyNumberFormat="1" applyFont="1" applyFill="1" applyBorder="1" applyAlignment="1" applyProtection="1">
      <alignment horizontal="right" vertical="center"/>
      <protection locked="0"/>
    </xf>
    <xf numFmtId="3" fontId="7" fillId="51" borderId="19" xfId="0" applyNumberFormat="1" applyFont="1" applyFill="1" applyBorder="1" applyAlignment="1">
      <alignment horizontal="right" vertical="center" wrapText="1" indent="2"/>
    </xf>
    <xf numFmtId="3" fontId="7" fillId="51" borderId="19" xfId="0" applyNumberFormat="1" applyFont="1" applyFill="1" applyBorder="1" applyAlignment="1">
      <alignment horizontal="left" vertical="center" wrapText="1" indent="1"/>
    </xf>
    <xf numFmtId="3" fontId="7" fillId="51" borderId="19" xfId="0" applyNumberFormat="1" applyFont="1" applyFill="1" applyBorder="1" applyAlignment="1">
      <alignment horizontal="right" vertical="center" wrapText="1"/>
    </xf>
    <xf numFmtId="0" fontId="7" fillId="51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 wrapText="1"/>
    </xf>
    <xf numFmtId="0" fontId="5" fillId="0" borderId="19" xfId="0" applyNumberFormat="1" applyFont="1" applyFill="1" applyBorder="1" applyAlignment="1">
      <alignment horizontal="right" vertical="center" indent="2"/>
    </xf>
    <xf numFmtId="0" fontId="5" fillId="0" borderId="19" xfId="0" applyNumberFormat="1" applyFont="1" applyFill="1" applyBorder="1" applyAlignment="1">
      <alignment horizontal="left" vertical="center" wrapText="1" indent="1"/>
    </xf>
    <xf numFmtId="3" fontId="5" fillId="0" borderId="19" xfId="0" applyNumberFormat="1" applyFont="1" applyFill="1" applyBorder="1" applyAlignment="1">
      <alignment horizontal="right" vertical="center" wrapText="1"/>
    </xf>
    <xf numFmtId="3" fontId="55" fillId="0" borderId="0" xfId="0" applyNumberFormat="1" applyFont="1" applyFill="1" applyAlignment="1">
      <alignment horizontal="left" vertical="center" indent="3"/>
    </xf>
    <xf numFmtId="3" fontId="53" fillId="0" borderId="0" xfId="0" applyNumberFormat="1" applyFont="1" applyFill="1" applyAlignment="1">
      <alignment/>
    </xf>
    <xf numFmtId="3" fontId="11" fillId="0" borderId="24" xfId="0" applyNumberFormat="1" applyFont="1" applyFill="1" applyBorder="1" applyAlignment="1">
      <alignment horizontal="center" vertical="center" wrapText="1" readingOrder="1"/>
    </xf>
    <xf numFmtId="3" fontId="11" fillId="0" borderId="24" xfId="0" applyNumberFormat="1" applyFont="1" applyFill="1" applyBorder="1" applyAlignment="1" quotePrefix="1">
      <alignment horizontal="center" vertical="center" wrapText="1" readingOrder="1"/>
    </xf>
    <xf numFmtId="3" fontId="12" fillId="0" borderId="24" xfId="0" applyNumberFormat="1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1" fillId="0" borderId="24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applyProtection="1">
      <alignment horizontal="left"/>
      <protection locked="0"/>
    </xf>
    <xf numFmtId="3" fontId="54" fillId="0" borderId="0" xfId="0" applyNumberFormat="1" applyFont="1" applyFill="1" applyBorder="1" applyAlignment="1" applyProtection="1">
      <alignment horizontal="right"/>
      <protection locked="0"/>
    </xf>
    <xf numFmtId="3" fontId="54" fillId="0" borderId="0" xfId="0" applyNumberFormat="1" applyFont="1" applyFill="1" applyBorder="1" applyAlignment="1" applyProtection="1">
      <alignment horizontal="right" wrapText="1"/>
      <protection locked="0"/>
    </xf>
    <xf numFmtId="3" fontId="54" fillId="0" borderId="0" xfId="0" applyNumberFormat="1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/>
    </xf>
    <xf numFmtId="3" fontId="54" fillId="0" borderId="0" xfId="0" applyNumberFormat="1" applyFont="1" applyFill="1" applyBorder="1" applyAlignment="1" applyProtection="1">
      <alignment vertical="center"/>
      <protection locked="0"/>
    </xf>
    <xf numFmtId="3" fontId="54" fillId="0" borderId="0" xfId="0" applyNumberFormat="1" applyFont="1" applyAlignment="1">
      <alignment vertical="center"/>
    </xf>
    <xf numFmtId="3" fontId="54" fillId="0" borderId="0" xfId="0" applyNumberFormat="1" applyFont="1" applyFill="1" applyBorder="1" applyAlignment="1" applyProtection="1">
      <alignment wrapText="1"/>
      <protection locked="0"/>
    </xf>
    <xf numFmtId="0" fontId="57" fillId="0" borderId="0" xfId="87" applyNumberFormat="1" applyFont="1" applyFill="1" applyBorder="1" applyAlignment="1" applyProtection="1">
      <alignment/>
      <protection/>
    </xf>
    <xf numFmtId="0" fontId="57" fillId="0" borderId="0" xfId="87" applyNumberFormat="1" applyFont="1" applyFill="1" applyBorder="1" applyAlignment="1" applyProtection="1">
      <alignment horizontal="center"/>
      <protection/>
    </xf>
    <xf numFmtId="0" fontId="57" fillId="0" borderId="0" xfId="87" applyNumberFormat="1" applyFont="1" applyFill="1" applyBorder="1" applyAlignment="1" applyProtection="1">
      <alignment horizontal="left" vertical="center" indent="3"/>
      <protection/>
    </xf>
    <xf numFmtId="0" fontId="2" fillId="0" borderId="0" xfId="0" applyFont="1" applyAlignment="1">
      <alignment horizontal="left" vertical="center"/>
    </xf>
    <xf numFmtId="0" fontId="16" fillId="0" borderId="26" xfId="0" applyFont="1" applyFill="1" applyBorder="1" applyAlignment="1">
      <alignment horizontal="center" vertical="center" wrapText="1"/>
    </xf>
    <xf numFmtId="4" fontId="19" fillId="0" borderId="27" xfId="0" applyNumberFormat="1" applyFont="1" applyFill="1" applyBorder="1" applyAlignment="1">
      <alignment horizontal="right" vertical="center" indent="1"/>
    </xf>
    <xf numFmtId="4" fontId="19" fillId="0" borderId="26" xfId="0" applyNumberFormat="1" applyFont="1" applyFill="1" applyBorder="1" applyAlignment="1">
      <alignment horizontal="right" vertical="center" indent="1"/>
    </xf>
    <xf numFmtId="4" fontId="19" fillId="0" borderId="27" xfId="0" applyNumberFormat="1" applyFont="1" applyBorder="1" applyAlignment="1">
      <alignment horizontal="right" vertical="center" indent="1"/>
    </xf>
    <xf numFmtId="4" fontId="19" fillId="0" borderId="26" xfId="0" applyNumberFormat="1" applyFont="1" applyBorder="1" applyAlignment="1">
      <alignment horizontal="right" vertical="center" indent="1"/>
    </xf>
    <xf numFmtId="0" fontId="16" fillId="49" borderId="2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3" fontId="58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horizontal="right" wrapText="1"/>
      <protection locked="0"/>
    </xf>
    <xf numFmtId="3" fontId="58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 readingOrder="1"/>
    </xf>
    <xf numFmtId="3" fontId="59" fillId="0" borderId="24" xfId="0" applyNumberFormat="1" applyFont="1" applyFill="1" applyBorder="1" applyAlignment="1">
      <alignment horizontal="center" vertical="center" wrapText="1" shrinkToFit="1" readingOrder="1"/>
    </xf>
    <xf numFmtId="3" fontId="5" fillId="0" borderId="22" xfId="0" applyNumberFormat="1" applyFont="1" applyFill="1" applyBorder="1" applyAlignment="1">
      <alignment/>
    </xf>
    <xf numFmtId="3" fontId="7" fillId="50" borderId="24" xfId="0" applyNumberFormat="1" applyFont="1" applyFill="1" applyBorder="1" applyAlignment="1">
      <alignment horizontal="left" vertical="center"/>
    </xf>
    <xf numFmtId="3" fontId="7" fillId="50" borderId="24" xfId="0" applyNumberFormat="1" applyFont="1" applyFill="1" applyBorder="1" applyAlignment="1">
      <alignment vertical="center"/>
    </xf>
    <xf numFmtId="0" fontId="5" fillId="50" borderId="30" xfId="0" applyNumberFormat="1" applyFont="1" applyFill="1" applyBorder="1" applyAlignment="1">
      <alignment horizontal="right" vertical="center" indent="2"/>
    </xf>
    <xf numFmtId="0" fontId="7" fillId="50" borderId="30" xfId="0" applyNumberFormat="1" applyFont="1" applyFill="1" applyBorder="1" applyAlignment="1">
      <alignment horizontal="left" vertical="center"/>
    </xf>
    <xf numFmtId="3" fontId="7" fillId="50" borderId="3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 indent="2"/>
      <protection locked="0"/>
    </xf>
    <xf numFmtId="3" fontId="5" fillId="0" borderId="31" xfId="0" applyNumberFormat="1" applyFont="1" applyFill="1" applyBorder="1" applyAlignment="1" applyProtection="1">
      <alignment/>
      <protection locked="0"/>
    </xf>
    <xf numFmtId="0" fontId="5" fillId="0" borderId="32" xfId="0" applyNumberFormat="1" applyFont="1" applyFill="1" applyBorder="1" applyAlignment="1">
      <alignment horizontal="right" vertical="center" indent="2"/>
    </xf>
    <xf numFmtId="0" fontId="7" fillId="0" borderId="32" xfId="0" applyNumberFormat="1" applyFont="1" applyFill="1" applyBorder="1" applyAlignment="1">
      <alignment horizontal="left" vertical="center"/>
    </xf>
    <xf numFmtId="3" fontId="7" fillId="0" borderId="32" xfId="0" applyNumberFormat="1" applyFont="1" applyFill="1" applyBorder="1" applyAlignment="1">
      <alignment vertical="center"/>
    </xf>
    <xf numFmtId="3" fontId="7" fillId="50" borderId="33" xfId="0" applyNumberFormat="1" applyFont="1" applyFill="1" applyBorder="1" applyAlignment="1">
      <alignment vertical="center"/>
    </xf>
    <xf numFmtId="3" fontId="5" fillId="0" borderId="34" xfId="0" applyNumberFormat="1" applyFont="1" applyFill="1" applyBorder="1" applyAlignment="1" applyProtection="1">
      <alignment/>
      <protection locked="0"/>
    </xf>
    <xf numFmtId="3" fontId="2" fillId="0" borderId="34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11" fillId="0" borderId="19" xfId="0" applyNumberFormat="1" applyFont="1" applyFill="1" applyBorder="1" applyAlignment="1" quotePrefix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right" vertical="center" indent="2"/>
    </xf>
    <xf numFmtId="0" fontId="5" fillId="0" borderId="0" xfId="0" applyNumberFormat="1" applyFont="1" applyFill="1" applyBorder="1" applyAlignment="1">
      <alignment horizontal="right" vertical="center" indent="2"/>
    </xf>
    <xf numFmtId="0" fontId="7" fillId="0" borderId="0" xfId="0" applyNumberFormat="1" applyFont="1" applyFill="1" applyBorder="1" applyAlignment="1">
      <alignment horizontal="left" vertical="center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7" fillId="51" borderId="24" xfId="0" applyNumberFormat="1" applyFont="1" applyFill="1" applyBorder="1" applyAlignment="1">
      <alignment vertical="center"/>
    </xf>
    <xf numFmtId="0" fontId="60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17" borderId="19" xfId="0" applyFont="1" applyFill="1" applyBorder="1" applyAlignment="1">
      <alignment horizontal="left" vertical="center" indent="1"/>
    </xf>
    <xf numFmtId="4" fontId="19" fillId="17" borderId="19" xfId="0" applyNumberFormat="1" applyFont="1" applyFill="1" applyBorder="1" applyAlignment="1">
      <alignment horizontal="right" vertical="center" indent="1"/>
    </xf>
    <xf numFmtId="0" fontId="18" fillId="17" borderId="28" xfId="0" applyFont="1" applyFill="1" applyBorder="1" applyAlignment="1">
      <alignment horizontal="left" vertical="center" wrapText="1" indent="1"/>
    </xf>
    <xf numFmtId="4" fontId="19" fillId="17" borderId="26" xfId="0" applyNumberFormat="1" applyFont="1" applyFill="1" applyBorder="1" applyAlignment="1">
      <alignment horizontal="right" vertical="center" indent="1"/>
    </xf>
    <xf numFmtId="3" fontId="5" fillId="53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54" borderId="19" xfId="0" applyNumberFormat="1" applyFont="1" applyFill="1" applyBorder="1" applyAlignment="1">
      <alignment/>
    </xf>
    <xf numFmtId="3" fontId="5" fillId="53" borderId="19" xfId="0" applyNumberFormat="1" applyFont="1" applyFill="1" applyBorder="1" applyAlignment="1" applyProtection="1">
      <alignment horizontal="right" vertical="center"/>
      <protection locked="0"/>
    </xf>
    <xf numFmtId="0" fontId="5" fillId="53" borderId="19" xfId="0" applyNumberFormat="1" applyFont="1" applyFill="1" applyBorder="1" applyAlignment="1" applyProtection="1">
      <alignment horizontal="right" vertical="center" indent="2"/>
      <protection locked="0"/>
    </xf>
    <xf numFmtId="0" fontId="5" fillId="53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19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/>
      <protection locked="0"/>
    </xf>
    <xf numFmtId="4" fontId="82" fillId="54" borderId="1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38" xfId="0" applyNumberFormat="1" applyFont="1" applyFill="1" applyBorder="1" applyAlignment="1" quotePrefix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54" borderId="19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22" xfId="0" applyNumberFormat="1" applyFont="1" applyFill="1" applyBorder="1" applyAlignment="1" applyProtection="1">
      <alignment vertical="center"/>
      <protection/>
    </xf>
    <xf numFmtId="4" fontId="19" fillId="53" borderId="19" xfId="0" applyNumberFormat="1" applyFont="1" applyFill="1" applyBorder="1" applyAlignment="1">
      <alignment horizontal="right" vertical="center" indent="1"/>
    </xf>
    <xf numFmtId="4" fontId="19" fillId="0" borderId="27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left" vertical="center" wrapText="1" indent="3"/>
    </xf>
    <xf numFmtId="3" fontId="15" fillId="55" borderId="22" xfId="0" applyNumberFormat="1" applyFont="1" applyFill="1" applyBorder="1" applyAlignment="1">
      <alignment horizontal="center" vertical="center"/>
    </xf>
    <xf numFmtId="3" fontId="15" fillId="55" borderId="19" xfId="0" applyNumberFormat="1" applyFont="1" applyFill="1" applyBorder="1" applyAlignment="1">
      <alignment horizontal="center" vertical="center"/>
    </xf>
    <xf numFmtId="0" fontId="15" fillId="55" borderId="19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left" vertical="center"/>
    </xf>
    <xf numFmtId="3" fontId="52" fillId="55" borderId="2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left" vertical="center" indent="2"/>
    </xf>
    <xf numFmtId="0" fontId="0" fillId="0" borderId="39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3" fontId="8" fillId="0" borderId="37" xfId="0" applyNumberFormat="1" applyFont="1" applyFill="1" applyBorder="1" applyAlignment="1">
      <alignment horizontal="right" vertical="center" indent="3"/>
    </xf>
    <xf numFmtId="0" fontId="0" fillId="0" borderId="35" xfId="0" applyBorder="1" applyAlignment="1">
      <alignment horizontal="right" vertical="center" indent="3"/>
    </xf>
    <xf numFmtId="3" fontId="8" fillId="0" borderId="19" xfId="0" applyNumberFormat="1" applyFont="1" applyFill="1" applyBorder="1" applyAlignment="1" quotePrefix="1">
      <alignment horizontal="left" vertical="center" indent="2"/>
    </xf>
    <xf numFmtId="3" fontId="8" fillId="0" borderId="19" xfId="0" applyNumberFormat="1" applyFont="1" applyFill="1" applyBorder="1" applyAlignment="1">
      <alignment horizontal="left" vertical="center" indent="2"/>
    </xf>
    <xf numFmtId="3" fontId="8" fillId="0" borderId="19" xfId="0" applyNumberFormat="1" applyFont="1" applyFill="1" applyBorder="1" applyAlignment="1">
      <alignment horizontal="right" vertical="center" indent="3"/>
    </xf>
    <xf numFmtId="3" fontId="8" fillId="0" borderId="19" xfId="0" applyNumberFormat="1" applyFont="1" applyFill="1" applyBorder="1" applyAlignment="1">
      <alignment horizontal="left" vertical="center" wrapText="1" indent="2"/>
    </xf>
    <xf numFmtId="3" fontId="56" fillId="55" borderId="22" xfId="0" applyNumberFormat="1" applyFont="1" applyFill="1" applyBorder="1" applyAlignment="1">
      <alignment horizontal="center" vertical="center"/>
    </xf>
    <xf numFmtId="3" fontId="8" fillId="0" borderId="37" xfId="0" applyNumberFormat="1" applyFont="1" applyFill="1" applyBorder="1" applyAlignment="1" quotePrefix="1">
      <alignment horizontal="left" vertical="center" wrapText="1" indent="2"/>
    </xf>
    <xf numFmtId="3" fontId="8" fillId="0" borderId="39" xfId="0" applyNumberFormat="1" applyFont="1" applyFill="1" applyBorder="1" applyAlignment="1">
      <alignment horizontal="left" vertical="center" wrapText="1" indent="2"/>
    </xf>
    <xf numFmtId="3" fontId="8" fillId="0" borderId="35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 quotePrefix="1">
      <alignment horizontal="left" vertical="center" wrapText="1"/>
      <protection locked="0"/>
    </xf>
    <xf numFmtId="3" fontId="6" fillId="0" borderId="19" xfId="0" applyNumberFormat="1" applyFont="1" applyFill="1" applyBorder="1" applyAlignment="1">
      <alignment horizontal="left" vertical="center" indent="2"/>
    </xf>
    <xf numFmtId="3" fontId="6" fillId="0" borderId="19" xfId="0" applyNumberFormat="1" applyFont="1" applyFill="1" applyBorder="1" applyAlignment="1" quotePrefix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left" vertical="center" indent="2"/>
    </xf>
    <xf numFmtId="3" fontId="9" fillId="0" borderId="19" xfId="0" applyNumberFormat="1" applyFont="1" applyFill="1" applyBorder="1" applyAlignment="1">
      <alignment horizontal="right" vertical="center" indent="3"/>
    </xf>
    <xf numFmtId="3" fontId="8" fillId="0" borderId="37" xfId="0" applyNumberFormat="1" applyFont="1" applyFill="1" applyBorder="1" applyAlignment="1">
      <alignment horizontal="left" vertical="center" wrapText="1" indent="2" shrinkToFit="1"/>
    </xf>
    <xf numFmtId="0" fontId="3" fillId="0" borderId="39" xfId="0" applyFont="1" applyFill="1" applyBorder="1" applyAlignment="1">
      <alignment horizontal="left" vertical="center" wrapText="1" indent="2" shrinkToFit="1"/>
    </xf>
    <xf numFmtId="0" fontId="3" fillId="0" borderId="35" xfId="0" applyFont="1" applyFill="1" applyBorder="1" applyAlignment="1">
      <alignment horizontal="left" vertical="center" wrapText="1" indent="2" shrinkToFit="1"/>
    </xf>
    <xf numFmtId="3" fontId="8" fillId="0" borderId="35" xfId="0" applyNumberFormat="1" applyFont="1" applyFill="1" applyBorder="1" applyAlignment="1">
      <alignment horizontal="right" vertical="center" indent="3"/>
    </xf>
    <xf numFmtId="0" fontId="16" fillId="0" borderId="19" xfId="0" applyFont="1" applyBorder="1" applyAlignment="1">
      <alignment horizontal="center" vertical="center" wrapText="1"/>
    </xf>
    <xf numFmtId="3" fontId="21" fillId="0" borderId="19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/>
    </xf>
    <xf numFmtId="0" fontId="16" fillId="49" borderId="19" xfId="0" applyFont="1" applyFill="1" applyBorder="1" applyAlignment="1">
      <alignment horizontal="center" vertical="center"/>
    </xf>
    <xf numFmtId="0" fontId="16" fillId="56" borderId="19" xfId="0" applyFont="1" applyFill="1" applyBorder="1" applyAlignment="1">
      <alignment horizontal="center"/>
    </xf>
    <xf numFmtId="4" fontId="16" fillId="0" borderId="40" xfId="0" applyNumberFormat="1" applyFont="1" applyBorder="1" applyAlignment="1">
      <alignment horizontal="center" vertical="center"/>
    </xf>
    <xf numFmtId="4" fontId="16" fillId="0" borderId="41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1" fontId="54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Border="1" applyAlignment="1">
      <alignment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16" fillId="49" borderId="43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horizontal="center" vertical="center"/>
    </xf>
    <xf numFmtId="0" fontId="16" fillId="56" borderId="44" xfId="0" applyFont="1" applyFill="1" applyBorder="1" applyAlignment="1">
      <alignment horizontal="center"/>
    </xf>
    <xf numFmtId="0" fontId="16" fillId="56" borderId="45" xfId="0" applyFont="1" applyFill="1" applyBorder="1" applyAlignment="1">
      <alignment horizontal="center"/>
    </xf>
    <xf numFmtId="0" fontId="16" fillId="56" borderId="46" xfId="0" applyFont="1" applyFill="1" applyBorder="1" applyAlignment="1">
      <alignment horizontal="center"/>
    </xf>
    <xf numFmtId="0" fontId="36" fillId="0" borderId="0" xfId="87" applyNumberFormat="1" applyFont="1" applyFill="1" applyBorder="1" applyAlignment="1" applyProtection="1">
      <alignment horizontal="left" vertical="center"/>
      <protection/>
    </xf>
    <xf numFmtId="0" fontId="38" fillId="0" borderId="0" xfId="87" applyNumberFormat="1" applyFont="1" applyFill="1" applyBorder="1" applyAlignment="1" applyProtection="1">
      <alignment horizontal="center" vertical="center" wrapText="1"/>
      <protection/>
    </xf>
    <xf numFmtId="0" fontId="40" fillId="0" borderId="0" xfId="87" applyNumberFormat="1" applyFont="1" applyFill="1" applyBorder="1" applyAlignment="1" applyProtection="1">
      <alignment vertical="center" wrapText="1"/>
      <protection/>
    </xf>
    <xf numFmtId="0" fontId="41" fillId="0" borderId="0" xfId="87" applyNumberFormat="1" applyFont="1" applyFill="1" applyBorder="1" applyAlignment="1" applyProtection="1">
      <alignment horizontal="center" vertical="center" wrapText="1"/>
      <protection/>
    </xf>
    <xf numFmtId="0" fontId="37" fillId="0" borderId="0" xfId="87" applyNumberFormat="1" applyFont="1" applyFill="1" applyBorder="1" applyAlignment="1" applyProtection="1">
      <alignment/>
      <protection/>
    </xf>
    <xf numFmtId="0" fontId="42" fillId="0" borderId="0" xfId="87" applyNumberFormat="1" applyFont="1" applyFill="1" applyBorder="1" applyAlignment="1" applyProtection="1">
      <alignment horizontal="center" vertical="center" wrapText="1"/>
      <protection/>
    </xf>
    <xf numFmtId="0" fontId="11" fillId="0" borderId="20" xfId="87" applyNumberFormat="1" applyFont="1" applyFill="1" applyBorder="1" applyAlignment="1" applyProtection="1">
      <alignment horizontal="left" vertical="center" wrapText="1" indent="1"/>
      <protection/>
    </xf>
    <xf numFmtId="0" fontId="46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47" fillId="0" borderId="21" xfId="87" applyNumberFormat="1" applyFont="1" applyFill="1" applyBorder="1" applyAlignment="1" applyProtection="1">
      <alignment horizontal="left" vertical="center" indent="1"/>
      <protection/>
    </xf>
    <xf numFmtId="0" fontId="11" fillId="0" borderId="20" xfId="87" applyFont="1" applyBorder="1" applyAlignment="1" quotePrefix="1">
      <alignment horizontal="left" vertical="center" indent="1"/>
      <protection/>
    </xf>
    <xf numFmtId="0" fontId="11" fillId="0" borderId="20" xfId="87" applyNumberFormat="1" applyFont="1" applyFill="1" applyBorder="1" applyAlignment="1" applyProtection="1" quotePrefix="1">
      <alignment horizontal="left" vertical="center" wrapText="1" indent="1"/>
      <protection/>
    </xf>
    <xf numFmtId="0" fontId="47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44" fillId="0" borderId="20" xfId="87" applyNumberFormat="1" applyFont="1" applyFill="1" applyBorder="1" applyAlignment="1" applyProtection="1">
      <alignment horizontal="left" vertical="center" wrapText="1" indent="1"/>
      <protection/>
    </xf>
    <xf numFmtId="0" fontId="48" fillId="0" borderId="21" xfId="87" applyNumberFormat="1" applyFont="1" applyFill="1" applyBorder="1" applyAlignment="1" applyProtection="1">
      <alignment horizontal="left" vertical="center" wrapText="1" indent="1"/>
      <protection/>
    </xf>
    <xf numFmtId="0" fontId="40" fillId="0" borderId="21" xfId="87" applyNumberFormat="1" applyFont="1" applyFill="1" applyBorder="1" applyAlignment="1" applyProtection="1">
      <alignment horizontal="left" vertical="center" indent="1"/>
      <protection/>
    </xf>
    <xf numFmtId="0" fontId="57" fillId="0" borderId="0" xfId="87" applyNumberFormat="1" applyFont="1" applyFill="1" applyBorder="1" applyAlignment="1" applyProtection="1">
      <alignment horizontal="left" vertical="center" indent="3"/>
      <protection/>
    </xf>
    <xf numFmtId="0" fontId="41" fillId="0" borderId="0" xfId="87" applyNumberFormat="1" applyFont="1" applyFill="1" applyBorder="1" applyAlignment="1" applyProtection="1" quotePrefix="1">
      <alignment horizontal="left" vertical="center" wrapText="1" indent="1"/>
      <protection/>
    </xf>
    <xf numFmtId="0" fontId="42" fillId="0" borderId="0" xfId="87" applyNumberFormat="1" applyFont="1" applyFill="1" applyBorder="1" applyAlignment="1" applyProtection="1">
      <alignment horizontal="left" vertical="center" wrapText="1" indent="1"/>
      <protection/>
    </xf>
    <xf numFmtId="0" fontId="37" fillId="0" borderId="0" xfId="87" applyNumberFormat="1" applyFont="1" applyFill="1" applyBorder="1" applyAlignment="1" applyProtection="1">
      <alignment horizontal="left" vertical="center" indent="1"/>
      <protection/>
    </xf>
    <xf numFmtId="0" fontId="57" fillId="0" borderId="0" xfId="87" applyNumberFormat="1" applyFont="1" applyFill="1" applyBorder="1" applyAlignment="1" applyProtection="1">
      <alignment horizontal="left" vertical="center" wrapText="1"/>
      <protection/>
    </xf>
    <xf numFmtId="0" fontId="57" fillId="0" borderId="0" xfId="87" applyNumberFormat="1" applyFont="1" applyFill="1" applyBorder="1" applyAlignment="1" applyProtection="1" quotePrefix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bično 2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266700</xdr:colOff>
      <xdr:row>4</xdr:row>
      <xdr:rowOff>0</xdr:rowOff>
    </xdr:to>
    <xdr:pic>
      <xdr:nvPicPr>
        <xdr:cNvPr id="1" name="Slika 2" descr="GRB_VIDIKOVA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8101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9"/>
  <sheetViews>
    <sheetView view="pageBreakPreview" zoomScale="60" zoomScaleNormal="64" zoomScalePageLayoutView="0" workbookViewId="0" topLeftCell="A22">
      <selection activeCell="A212" sqref="A212:IV213"/>
    </sheetView>
  </sheetViews>
  <sheetFormatPr defaultColWidth="16.8515625" defaultRowHeight="24.75" customHeight="1"/>
  <cols>
    <col min="1" max="1" width="14.140625" style="1" customWidth="1"/>
    <col min="2" max="2" width="54.00390625" style="2" customWidth="1"/>
    <col min="3" max="3" width="15.7109375" style="3" customWidth="1"/>
    <col min="4" max="4" width="18.57421875" style="4" customWidth="1"/>
    <col min="5" max="6" width="15.7109375" style="3" customWidth="1"/>
    <col min="7" max="7" width="16.57421875" style="3" customWidth="1"/>
    <col min="8" max="8" width="14.140625" style="3" customWidth="1"/>
    <col min="9" max="9" width="13.28125" style="3" customWidth="1"/>
    <col min="10" max="11" width="12.57421875" style="3" customWidth="1"/>
    <col min="12" max="12" width="14.28125" style="3" customWidth="1"/>
    <col min="13" max="13" width="14.00390625" style="3" customWidth="1"/>
    <col min="14" max="14" width="14.28125" style="3" customWidth="1"/>
    <col min="15" max="15" width="18.57421875" style="3" customWidth="1"/>
    <col min="16" max="16" width="14.7109375" style="3" customWidth="1"/>
    <col min="17" max="17" width="17.28125" style="3" customWidth="1"/>
    <col min="18" max="19" width="0" style="3" hidden="1" customWidth="1"/>
    <col min="20" max="21" width="16.8515625" style="3" customWidth="1"/>
    <col min="22" max="22" width="11.00390625" style="3" customWidth="1"/>
    <col min="23" max="16384" width="16.8515625" style="3" customWidth="1"/>
  </cols>
  <sheetData>
    <row r="1" spans="1:13" ht="24.75" customHeight="1">
      <c r="A1" s="5"/>
      <c r="B1" s="6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spans="1:13" ht="24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56.25" customHeight="1">
      <c r="A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54" customHeight="1">
      <c r="A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9" ht="33.75" customHeight="1">
      <c r="A5" s="257" t="s">
        <v>197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</row>
    <row r="6" spans="1:19" ht="28.5" customHeight="1">
      <c r="A6" s="258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</row>
    <row r="7" spans="1:19" ht="28.5" customHeight="1">
      <c r="A7" s="258" t="s">
        <v>206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148"/>
      <c r="S7" s="148"/>
    </row>
    <row r="8" spans="1:17" ht="12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3" ht="56.25" customHeight="1">
      <c r="A9" s="259" t="s">
        <v>0</v>
      </c>
      <c r="B9" s="259"/>
      <c r="C9" s="259"/>
      <c r="D9" s="259"/>
      <c r="E9" s="260" t="s">
        <v>202</v>
      </c>
      <c r="F9" s="261"/>
      <c r="G9" s="13"/>
      <c r="H9" s="13"/>
      <c r="I9" s="13"/>
      <c r="J9" s="13"/>
      <c r="K9" s="13"/>
      <c r="L9" s="13"/>
      <c r="M9" s="13"/>
    </row>
    <row r="10" spans="1:13" ht="42.75" customHeight="1">
      <c r="A10" s="250" t="s">
        <v>2</v>
      </c>
      <c r="B10" s="250"/>
      <c r="C10" s="250"/>
      <c r="D10" s="250"/>
      <c r="E10" s="251">
        <f>F95+G168+F186</f>
        <v>1171000</v>
      </c>
      <c r="F10" s="251"/>
      <c r="G10" s="13"/>
      <c r="H10" s="13"/>
      <c r="I10" s="13"/>
      <c r="J10" s="13"/>
      <c r="K10" s="13"/>
      <c r="L10" s="13"/>
      <c r="M10" s="13"/>
    </row>
    <row r="11" spans="1:13" ht="42.75" customHeight="1">
      <c r="A11" s="252" t="s">
        <v>5</v>
      </c>
      <c r="B11" s="252"/>
      <c r="C11" s="252"/>
      <c r="D11" s="252"/>
      <c r="E11" s="251">
        <f>O168</f>
        <v>10000</v>
      </c>
      <c r="F11" s="251"/>
      <c r="G11" s="13"/>
      <c r="H11" s="13"/>
      <c r="I11" s="13"/>
      <c r="J11" s="13"/>
      <c r="K11" s="13"/>
      <c r="L11" s="13"/>
      <c r="M11" s="13"/>
    </row>
    <row r="12" spans="1:13" ht="42.75" customHeight="1">
      <c r="A12" s="250" t="s">
        <v>140</v>
      </c>
      <c r="B12" s="250"/>
      <c r="C12" s="250"/>
      <c r="D12" s="250"/>
      <c r="E12" s="251">
        <f>H168</f>
        <v>0</v>
      </c>
      <c r="F12" s="251"/>
      <c r="G12" s="13"/>
      <c r="H12" s="13"/>
      <c r="I12" s="13"/>
      <c r="J12" s="13"/>
      <c r="K12" s="13"/>
      <c r="L12" s="13"/>
      <c r="M12" s="13"/>
    </row>
    <row r="13" spans="1:13" ht="42.75" customHeight="1">
      <c r="A13" s="249" t="s">
        <v>134</v>
      </c>
      <c r="B13" s="250"/>
      <c r="C13" s="250"/>
      <c r="D13" s="250"/>
      <c r="E13" s="251">
        <f>H95+I168</f>
        <v>50000</v>
      </c>
      <c r="F13" s="251"/>
      <c r="G13" s="13"/>
      <c r="H13" s="13"/>
      <c r="I13" s="13"/>
      <c r="J13" s="13"/>
      <c r="K13" s="13"/>
      <c r="L13" s="13"/>
      <c r="M13" s="13"/>
    </row>
    <row r="14" spans="1:13" ht="42.75" customHeight="1">
      <c r="A14" s="249" t="s">
        <v>135</v>
      </c>
      <c r="B14" s="250"/>
      <c r="C14" s="250"/>
      <c r="D14" s="250"/>
      <c r="E14" s="251">
        <f>M168</f>
        <v>25000</v>
      </c>
      <c r="F14" s="251"/>
      <c r="G14" s="13"/>
      <c r="H14" s="13"/>
      <c r="I14" s="13"/>
      <c r="J14" s="13"/>
      <c r="K14" s="13"/>
      <c r="L14" s="13"/>
      <c r="M14" s="13"/>
    </row>
    <row r="15" spans="1:13" ht="42.75" customHeight="1">
      <c r="A15" s="249" t="s">
        <v>136</v>
      </c>
      <c r="B15" s="250"/>
      <c r="C15" s="250"/>
      <c r="D15" s="250"/>
      <c r="E15" s="251">
        <f>N168+M186+M214+G204</f>
        <v>9470000</v>
      </c>
      <c r="F15" s="251"/>
      <c r="G15" s="13"/>
      <c r="H15" s="13"/>
      <c r="I15" s="13"/>
      <c r="J15" s="13"/>
      <c r="K15" s="13"/>
      <c r="L15" s="13"/>
      <c r="M15" s="13"/>
    </row>
    <row r="16" spans="1:13" ht="42.75" customHeight="1">
      <c r="A16" s="250" t="s">
        <v>1</v>
      </c>
      <c r="B16" s="250"/>
      <c r="C16" s="250"/>
      <c r="D16" s="250"/>
      <c r="E16" s="251">
        <f>C66</f>
        <v>677891</v>
      </c>
      <c r="F16" s="251"/>
      <c r="G16" s="13"/>
      <c r="H16" s="13"/>
      <c r="I16" s="13"/>
      <c r="J16" s="13"/>
      <c r="K16" s="13"/>
      <c r="L16" s="13"/>
      <c r="M16" s="13"/>
    </row>
    <row r="17" spans="1:13" ht="46.5" customHeight="1">
      <c r="A17" s="254" t="s">
        <v>154</v>
      </c>
      <c r="B17" s="255"/>
      <c r="C17" s="255"/>
      <c r="D17" s="256"/>
      <c r="E17" s="251">
        <f>F168</f>
        <v>80000</v>
      </c>
      <c r="F17" s="251"/>
      <c r="G17" s="13"/>
      <c r="H17" s="13"/>
      <c r="I17" s="13"/>
      <c r="J17" s="13"/>
      <c r="K17" s="13"/>
      <c r="L17" s="13"/>
      <c r="M17" s="13"/>
    </row>
    <row r="18" spans="1:13" ht="42.75" customHeight="1">
      <c r="A18" s="254" t="s">
        <v>137</v>
      </c>
      <c r="B18" s="255"/>
      <c r="C18" s="255"/>
      <c r="D18" s="256"/>
      <c r="E18" s="251">
        <f>E118+E120+E123+E122</f>
        <v>4000</v>
      </c>
      <c r="F18" s="251"/>
      <c r="G18" s="13"/>
      <c r="H18" s="13"/>
      <c r="I18" s="13"/>
      <c r="J18" s="13"/>
      <c r="K18" s="13"/>
      <c r="L18" s="13"/>
      <c r="M18" s="13"/>
    </row>
    <row r="19" spans="1:13" ht="42.75" customHeight="1">
      <c r="A19" s="252" t="s">
        <v>4</v>
      </c>
      <c r="B19" s="252"/>
      <c r="C19" s="252"/>
      <c r="D19" s="252"/>
      <c r="E19" s="251">
        <f>J168</f>
        <v>2500</v>
      </c>
      <c r="F19" s="251"/>
      <c r="G19" s="13"/>
      <c r="H19" s="13"/>
      <c r="I19" s="13"/>
      <c r="J19" s="13"/>
      <c r="K19" s="13"/>
      <c r="L19" s="13"/>
      <c r="M19" s="13"/>
    </row>
    <row r="20" spans="1:13" ht="42.75" customHeight="1">
      <c r="A20" s="249" t="s">
        <v>132</v>
      </c>
      <c r="B20" s="250"/>
      <c r="C20" s="250"/>
      <c r="D20" s="250"/>
      <c r="E20" s="251">
        <f>D95</f>
        <v>570000</v>
      </c>
      <c r="F20" s="251"/>
      <c r="G20" s="13"/>
      <c r="H20" s="13"/>
      <c r="I20" s="13"/>
      <c r="J20" s="13"/>
      <c r="K20" s="13"/>
      <c r="L20" s="13"/>
      <c r="M20" s="13"/>
    </row>
    <row r="21" spans="1:14" ht="42.75" customHeight="1">
      <c r="A21" s="249" t="s">
        <v>169</v>
      </c>
      <c r="B21" s="250"/>
      <c r="C21" s="250"/>
      <c r="D21" s="250"/>
      <c r="E21" s="251">
        <f>D186</f>
        <v>266400</v>
      </c>
      <c r="F21" s="251"/>
      <c r="G21" s="13"/>
      <c r="H21" s="13"/>
      <c r="I21" s="13"/>
      <c r="J21" s="13"/>
      <c r="K21" s="13"/>
      <c r="L21" s="13"/>
      <c r="M21" s="13"/>
      <c r="N21" s="185"/>
    </row>
    <row r="22" spans="1:13" ht="42.75" customHeight="1">
      <c r="A22" s="249" t="s">
        <v>133</v>
      </c>
      <c r="B22" s="250"/>
      <c r="C22" s="250"/>
      <c r="D22" s="250"/>
      <c r="E22" s="251">
        <f>D214</f>
        <v>65000</v>
      </c>
      <c r="F22" s="251"/>
      <c r="G22" s="13"/>
      <c r="H22" s="13"/>
      <c r="I22" s="13"/>
      <c r="J22" s="13"/>
      <c r="K22" s="13"/>
      <c r="L22" s="13"/>
      <c r="M22" s="13"/>
    </row>
    <row r="23" spans="1:13" ht="42.75" customHeight="1">
      <c r="A23" s="249"/>
      <c r="B23" s="250"/>
      <c r="C23" s="250"/>
      <c r="D23" s="250"/>
      <c r="E23" s="247"/>
      <c r="F23" s="248"/>
      <c r="G23" s="13"/>
      <c r="H23" s="13"/>
      <c r="I23" s="13"/>
      <c r="J23" s="13"/>
      <c r="K23" s="13"/>
      <c r="L23" s="13"/>
      <c r="M23" s="13"/>
    </row>
    <row r="24" spans="1:13" ht="42.75" customHeight="1">
      <c r="A24" s="244" t="s">
        <v>203</v>
      </c>
      <c r="B24" s="245"/>
      <c r="C24" s="245"/>
      <c r="D24" s="246"/>
      <c r="E24" s="247">
        <f>D168</f>
        <v>10000</v>
      </c>
      <c r="F24" s="248"/>
      <c r="G24" s="13"/>
      <c r="H24" s="13"/>
      <c r="I24" s="13"/>
      <c r="J24" s="13"/>
      <c r="K24" s="13"/>
      <c r="L24" s="13"/>
      <c r="M24" s="13"/>
    </row>
    <row r="25" spans="1:13" ht="42.75" customHeight="1">
      <c r="A25" s="264" t="s">
        <v>192</v>
      </c>
      <c r="B25" s="265"/>
      <c r="C25" s="265"/>
      <c r="D25" s="266"/>
      <c r="E25" s="247">
        <f>O186</f>
        <v>0</v>
      </c>
      <c r="F25" s="267"/>
      <c r="G25" s="13"/>
      <c r="H25" s="13"/>
      <c r="I25" s="13"/>
      <c r="J25" s="13"/>
      <c r="K25" s="13"/>
      <c r="L25" s="13"/>
      <c r="M25" s="13"/>
    </row>
    <row r="26" spans="1:13" ht="42.75" customHeight="1">
      <c r="A26" s="252" t="s">
        <v>3</v>
      </c>
      <c r="B26" s="252"/>
      <c r="C26" s="252"/>
      <c r="D26" s="252"/>
      <c r="E26" s="251">
        <f>L168+K168</f>
        <v>11500</v>
      </c>
      <c r="F26" s="251"/>
      <c r="G26" s="186"/>
      <c r="H26" s="13"/>
      <c r="I26" s="13"/>
      <c r="J26" s="13"/>
      <c r="K26" s="13"/>
      <c r="L26" s="13"/>
      <c r="M26" s="13"/>
    </row>
    <row r="27" spans="1:18" ht="85.5" customHeight="1">
      <c r="A27" s="262" t="s">
        <v>6</v>
      </c>
      <c r="B27" s="262"/>
      <c r="C27" s="262"/>
      <c r="D27" s="262"/>
      <c r="E27" s="263">
        <f>SUM(E10:E26)</f>
        <v>12413291</v>
      </c>
      <c r="F27" s="263"/>
      <c r="G27" s="13"/>
      <c r="H27" s="13"/>
      <c r="I27" s="13"/>
      <c r="J27" s="13"/>
      <c r="K27" s="13"/>
      <c r="L27" s="13"/>
      <c r="M27" s="13"/>
      <c r="R27" s="14"/>
    </row>
    <row r="28" spans="1:18" ht="21.75" customHeight="1">
      <c r="A28" s="15"/>
      <c r="B28" s="15"/>
      <c r="C28" s="15"/>
      <c r="D28" s="15"/>
      <c r="E28" s="16"/>
      <c r="F28" s="16"/>
      <c r="G28" s="13"/>
      <c r="H28" s="13"/>
      <c r="I28" s="13"/>
      <c r="J28" s="13"/>
      <c r="K28" s="13"/>
      <c r="L28" s="13"/>
      <c r="M28" s="13"/>
      <c r="Q28" s="14"/>
      <c r="R28" s="14"/>
    </row>
    <row r="29" spans="1:18" ht="28.5" customHeight="1">
      <c r="A29" s="253" t="s">
        <v>149</v>
      </c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14"/>
    </row>
    <row r="30" spans="1:18" ht="28.5" customHeight="1">
      <c r="A30" s="242" t="s">
        <v>148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14"/>
    </row>
    <row r="31" spans="1:17" ht="28.5" customHeight="1">
      <c r="A31" s="238" t="s">
        <v>150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</row>
    <row r="32" spans="1:17" s="19" customFormat="1" ht="58.5" customHeight="1">
      <c r="A32" s="149" t="s">
        <v>7</v>
      </c>
      <c r="B32" s="149" t="s">
        <v>8</v>
      </c>
      <c r="C32" s="150" t="s">
        <v>198</v>
      </c>
      <c r="D32" s="149" t="s">
        <v>9</v>
      </c>
      <c r="E32" s="149" t="s">
        <v>10</v>
      </c>
      <c r="F32" s="149" t="s">
        <v>11</v>
      </c>
      <c r="G32" s="149" t="s">
        <v>177</v>
      </c>
      <c r="H32" s="191" t="s">
        <v>12</v>
      </c>
      <c r="I32" s="149"/>
      <c r="J32" s="149"/>
      <c r="K32" s="149"/>
      <c r="L32" s="149"/>
      <c r="M32" s="149"/>
      <c r="N32" s="151"/>
      <c r="O32" s="152"/>
      <c r="P32" s="153" t="s">
        <v>170</v>
      </c>
      <c r="Q32" s="153" t="s">
        <v>199</v>
      </c>
    </row>
    <row r="33" spans="1:19" ht="26.25" customHeight="1">
      <c r="A33" s="113">
        <v>32</v>
      </c>
      <c r="B33" s="114" t="s">
        <v>13</v>
      </c>
      <c r="C33" s="115">
        <f>SUM(D33:O33)</f>
        <v>677791</v>
      </c>
      <c r="D33" s="115">
        <f>D34+D39+D45+D55</f>
        <v>363260</v>
      </c>
      <c r="E33" s="115">
        <f>E34+E39+E45+E55</f>
        <v>210000</v>
      </c>
      <c r="F33" s="115">
        <f aca="true" t="shared" si="0" ref="F33:O33">F34+F39+F45+F55</f>
        <v>74531</v>
      </c>
      <c r="G33" s="115">
        <f t="shared" si="0"/>
        <v>15000</v>
      </c>
      <c r="H33" s="115">
        <f t="shared" si="0"/>
        <v>15000</v>
      </c>
      <c r="I33" s="115">
        <f t="shared" si="0"/>
        <v>0</v>
      </c>
      <c r="J33" s="115">
        <f t="shared" si="0"/>
        <v>0</v>
      </c>
      <c r="K33" s="115"/>
      <c r="L33" s="115">
        <f t="shared" si="0"/>
        <v>0</v>
      </c>
      <c r="M33" s="115">
        <f t="shared" si="0"/>
        <v>0</v>
      </c>
      <c r="N33" s="115">
        <f t="shared" si="0"/>
        <v>0</v>
      </c>
      <c r="O33" s="115">
        <f t="shared" si="0"/>
        <v>0</v>
      </c>
      <c r="P33" s="115">
        <f>C33</f>
        <v>677791</v>
      </c>
      <c r="Q33" s="115">
        <f>C33</f>
        <v>677791</v>
      </c>
      <c r="R33" s="20">
        <v>0.0908808</v>
      </c>
      <c r="S33" s="20">
        <v>0.0892</v>
      </c>
    </row>
    <row r="34" spans="1:17" ht="26.25" customHeight="1">
      <c r="A34" s="125">
        <v>321</v>
      </c>
      <c r="B34" s="126" t="s">
        <v>14</v>
      </c>
      <c r="C34" s="127">
        <f aca="true" t="shared" si="1" ref="C34:C66">SUM(D34:O34)</f>
        <v>55760</v>
      </c>
      <c r="D34" s="127">
        <f>SUM(D35:D38)</f>
        <v>55760</v>
      </c>
      <c r="E34" s="127">
        <f>SUM(E35:E38)</f>
        <v>0</v>
      </c>
      <c r="F34" s="127">
        <f aca="true" t="shared" si="2" ref="F34:O34">SUM(F35:F38)</f>
        <v>0</v>
      </c>
      <c r="G34" s="127">
        <f t="shared" si="2"/>
        <v>0</v>
      </c>
      <c r="H34" s="127">
        <f t="shared" si="2"/>
        <v>0</v>
      </c>
      <c r="I34" s="127">
        <f t="shared" si="2"/>
        <v>0</v>
      </c>
      <c r="J34" s="127">
        <f t="shared" si="2"/>
        <v>0</v>
      </c>
      <c r="K34" s="127"/>
      <c r="L34" s="127">
        <f t="shared" si="2"/>
        <v>0</v>
      </c>
      <c r="M34" s="127">
        <f t="shared" si="2"/>
        <v>0</v>
      </c>
      <c r="N34" s="127">
        <f t="shared" si="2"/>
        <v>0</v>
      </c>
      <c r="O34" s="127">
        <f t="shared" si="2"/>
        <v>0</v>
      </c>
      <c r="P34" s="127"/>
      <c r="Q34" s="127"/>
    </row>
    <row r="35" spans="1:17" ht="26.25" customHeight="1" hidden="1">
      <c r="A35" s="21">
        <v>3211</v>
      </c>
      <c r="B35" s="22" t="s">
        <v>15</v>
      </c>
      <c r="C35" s="23">
        <f t="shared" si="1"/>
        <v>49760</v>
      </c>
      <c r="D35" s="24">
        <v>49760</v>
      </c>
      <c r="E35" s="23"/>
      <c r="F35" s="23"/>
      <c r="G35" s="23"/>
      <c r="H35" s="23"/>
      <c r="I35" s="23"/>
      <c r="J35" s="23"/>
      <c r="K35" s="23"/>
      <c r="L35" s="23"/>
      <c r="M35" s="23"/>
      <c r="N35" s="25"/>
      <c r="O35" s="25"/>
      <c r="P35" s="25"/>
      <c r="Q35" s="25"/>
    </row>
    <row r="36" spans="1:17" ht="39.75" customHeight="1" hidden="1">
      <c r="A36" s="21">
        <v>3212</v>
      </c>
      <c r="B36" s="22" t="s">
        <v>16</v>
      </c>
      <c r="C36" s="23">
        <f t="shared" si="1"/>
        <v>0</v>
      </c>
      <c r="D36" s="24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5"/>
      <c r="O36" s="25"/>
      <c r="P36" s="25"/>
      <c r="Q36" s="25"/>
    </row>
    <row r="37" spans="1:17" ht="26.25" customHeight="1" hidden="1">
      <c r="A37" s="21">
        <v>3213</v>
      </c>
      <c r="B37" s="22" t="s">
        <v>17</v>
      </c>
      <c r="C37" s="23">
        <f t="shared" si="1"/>
        <v>6000</v>
      </c>
      <c r="D37" s="24">
        <v>6000</v>
      </c>
      <c r="E37" s="23"/>
      <c r="F37" s="23"/>
      <c r="G37" s="23"/>
      <c r="H37" s="23"/>
      <c r="I37" s="23"/>
      <c r="J37" s="23"/>
      <c r="K37" s="23"/>
      <c r="L37" s="23"/>
      <c r="M37" s="23"/>
      <c r="N37" s="25"/>
      <c r="O37" s="25"/>
      <c r="P37" s="25"/>
      <c r="Q37" s="25"/>
    </row>
    <row r="38" spans="1:17" ht="26.25" customHeight="1" hidden="1">
      <c r="A38" s="21">
        <v>3214</v>
      </c>
      <c r="B38" s="22" t="s">
        <v>18</v>
      </c>
      <c r="C38" s="23">
        <f t="shared" si="1"/>
        <v>0</v>
      </c>
      <c r="D38" s="24">
        <v>0</v>
      </c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5"/>
      <c r="P38" s="25"/>
      <c r="Q38" s="25"/>
    </row>
    <row r="39" spans="1:17" s="26" customFormat="1" ht="26.25" customHeight="1">
      <c r="A39" s="125">
        <v>322</v>
      </c>
      <c r="B39" s="126" t="s">
        <v>19</v>
      </c>
      <c r="C39" s="128">
        <f t="shared" si="1"/>
        <v>303000</v>
      </c>
      <c r="D39" s="128">
        <f>SUM(D40:D44)</f>
        <v>93000</v>
      </c>
      <c r="E39" s="128">
        <f>SUM(E40:E44)</f>
        <v>210000</v>
      </c>
      <c r="F39" s="128">
        <f aca="true" t="shared" si="3" ref="F39:O39">SUM(F40:F44)</f>
        <v>0</v>
      </c>
      <c r="G39" s="128">
        <f t="shared" si="3"/>
        <v>0</v>
      </c>
      <c r="H39" s="128">
        <f t="shared" si="3"/>
        <v>0</v>
      </c>
      <c r="I39" s="128">
        <f t="shared" si="3"/>
        <v>0</v>
      </c>
      <c r="J39" s="128">
        <f t="shared" si="3"/>
        <v>0</v>
      </c>
      <c r="K39" s="128"/>
      <c r="L39" s="128">
        <f t="shared" si="3"/>
        <v>0</v>
      </c>
      <c r="M39" s="128">
        <f t="shared" si="3"/>
        <v>0</v>
      </c>
      <c r="N39" s="128">
        <f t="shared" si="3"/>
        <v>0</v>
      </c>
      <c r="O39" s="128">
        <f t="shared" si="3"/>
        <v>0</v>
      </c>
      <c r="P39" s="128"/>
      <c r="Q39" s="128"/>
    </row>
    <row r="40" spans="1:17" ht="26.25" customHeight="1" hidden="1">
      <c r="A40" s="21">
        <v>3221</v>
      </c>
      <c r="B40" s="22" t="s">
        <v>20</v>
      </c>
      <c r="C40" s="23">
        <f t="shared" si="1"/>
        <v>67000</v>
      </c>
      <c r="D40" s="24">
        <v>67000</v>
      </c>
      <c r="E40" s="23"/>
      <c r="F40" s="23"/>
      <c r="G40" s="23"/>
      <c r="H40" s="23"/>
      <c r="I40" s="23"/>
      <c r="J40" s="23"/>
      <c r="K40" s="23"/>
      <c r="L40" s="23"/>
      <c r="M40" s="23"/>
      <c r="N40" s="25"/>
      <c r="O40" s="25"/>
      <c r="P40" s="25"/>
      <c r="Q40" s="25"/>
    </row>
    <row r="41" spans="1:17" ht="26.25" customHeight="1" hidden="1">
      <c r="A41" s="21">
        <v>3223</v>
      </c>
      <c r="B41" s="22" t="s">
        <v>21</v>
      </c>
      <c r="C41" s="23">
        <f t="shared" si="1"/>
        <v>210000</v>
      </c>
      <c r="D41" s="24"/>
      <c r="E41" s="23">
        <v>210000</v>
      </c>
      <c r="F41" s="23"/>
      <c r="G41" s="23"/>
      <c r="H41" s="23"/>
      <c r="I41" s="23"/>
      <c r="J41" s="23"/>
      <c r="K41" s="23"/>
      <c r="L41" s="23"/>
      <c r="M41" s="23"/>
      <c r="N41" s="25"/>
      <c r="O41" s="25"/>
      <c r="P41" s="25"/>
      <c r="Q41" s="25"/>
    </row>
    <row r="42" spans="1:17" ht="26.25" customHeight="1" hidden="1">
      <c r="A42" s="21">
        <v>3224</v>
      </c>
      <c r="B42" s="22" t="s">
        <v>22</v>
      </c>
      <c r="C42" s="23">
        <f t="shared" si="1"/>
        <v>14000</v>
      </c>
      <c r="D42" s="24">
        <v>14000</v>
      </c>
      <c r="E42" s="23"/>
      <c r="F42" s="23"/>
      <c r="G42" s="23"/>
      <c r="H42" s="23"/>
      <c r="I42" s="23"/>
      <c r="J42" s="23"/>
      <c r="K42" s="23"/>
      <c r="L42" s="23"/>
      <c r="M42" s="23"/>
      <c r="N42" s="25"/>
      <c r="O42" s="25"/>
      <c r="P42" s="25"/>
      <c r="Q42" s="25"/>
    </row>
    <row r="43" spans="1:17" ht="26.25" customHeight="1" hidden="1">
      <c r="A43" s="21">
        <v>3225</v>
      </c>
      <c r="B43" s="22" t="s">
        <v>23</v>
      </c>
      <c r="C43" s="23">
        <f t="shared" si="1"/>
        <v>10000</v>
      </c>
      <c r="D43" s="24">
        <v>10000</v>
      </c>
      <c r="E43" s="23"/>
      <c r="F43" s="23"/>
      <c r="G43" s="23"/>
      <c r="H43" s="23"/>
      <c r="I43" s="23"/>
      <c r="J43" s="23"/>
      <c r="K43" s="23"/>
      <c r="L43" s="23"/>
      <c r="M43" s="23"/>
      <c r="N43" s="25"/>
      <c r="O43" s="25"/>
      <c r="P43" s="25"/>
      <c r="Q43" s="25"/>
    </row>
    <row r="44" spans="1:17" ht="26.25" customHeight="1" hidden="1">
      <c r="A44" s="21">
        <v>3227</v>
      </c>
      <c r="B44" s="22" t="s">
        <v>24</v>
      </c>
      <c r="C44" s="23">
        <f t="shared" si="1"/>
        <v>2000</v>
      </c>
      <c r="D44" s="24">
        <v>2000</v>
      </c>
      <c r="E44" s="23"/>
      <c r="F44" s="23"/>
      <c r="G44" s="23"/>
      <c r="H44" s="23"/>
      <c r="I44" s="23"/>
      <c r="J44" s="23"/>
      <c r="K44" s="23"/>
      <c r="L44" s="23"/>
      <c r="M44" s="23"/>
      <c r="N44" s="25"/>
      <c r="O44" s="25"/>
      <c r="P44" s="25"/>
      <c r="Q44" s="25"/>
    </row>
    <row r="45" spans="1:17" s="26" customFormat="1" ht="26.25" customHeight="1">
      <c r="A45" s="125">
        <v>323</v>
      </c>
      <c r="B45" s="126" t="s">
        <v>25</v>
      </c>
      <c r="C45" s="127">
        <f t="shared" si="1"/>
        <v>281031</v>
      </c>
      <c r="D45" s="127">
        <f>SUM(D46:D54)</f>
        <v>176500</v>
      </c>
      <c r="E45" s="127">
        <f>SUM(E46:E54)</f>
        <v>0</v>
      </c>
      <c r="F45" s="127">
        <f aca="true" t="shared" si="4" ref="F45:O45">SUM(F46:F54)</f>
        <v>74531</v>
      </c>
      <c r="G45" s="127">
        <f t="shared" si="4"/>
        <v>15000</v>
      </c>
      <c r="H45" s="128">
        <f t="shared" si="4"/>
        <v>15000</v>
      </c>
      <c r="I45" s="128">
        <f t="shared" si="4"/>
        <v>0</v>
      </c>
      <c r="J45" s="128">
        <f t="shared" si="4"/>
        <v>0</v>
      </c>
      <c r="K45" s="128"/>
      <c r="L45" s="128">
        <f t="shared" si="4"/>
        <v>0</v>
      </c>
      <c r="M45" s="128">
        <f t="shared" si="4"/>
        <v>0</v>
      </c>
      <c r="N45" s="128">
        <f t="shared" si="4"/>
        <v>0</v>
      </c>
      <c r="O45" s="128">
        <f t="shared" si="4"/>
        <v>0</v>
      </c>
      <c r="P45" s="128"/>
      <c r="Q45" s="128"/>
    </row>
    <row r="46" spans="1:17" ht="26.25" customHeight="1" hidden="1">
      <c r="A46" s="21">
        <v>3231</v>
      </c>
      <c r="B46" s="22" t="s">
        <v>26</v>
      </c>
      <c r="C46" s="23">
        <f t="shared" si="1"/>
        <v>99531</v>
      </c>
      <c r="D46" s="24">
        <v>25000</v>
      </c>
      <c r="E46" s="23"/>
      <c r="F46" s="23">
        <v>74531</v>
      </c>
      <c r="G46" s="23"/>
      <c r="H46" s="23"/>
      <c r="I46" s="23"/>
      <c r="J46" s="23"/>
      <c r="K46" s="23"/>
      <c r="L46" s="23"/>
      <c r="M46" s="23"/>
      <c r="N46" s="25"/>
      <c r="O46" s="25"/>
      <c r="P46" s="25"/>
      <c r="Q46" s="25"/>
    </row>
    <row r="47" spans="1:17" ht="26.25" customHeight="1" hidden="1">
      <c r="A47" s="21">
        <v>3232</v>
      </c>
      <c r="B47" s="22" t="s">
        <v>27</v>
      </c>
      <c r="C47" s="23">
        <f t="shared" si="1"/>
        <v>68000</v>
      </c>
      <c r="D47" s="24">
        <v>53000</v>
      </c>
      <c r="E47" s="23"/>
      <c r="F47" s="23"/>
      <c r="G47" s="23"/>
      <c r="H47" s="23">
        <v>15000</v>
      </c>
      <c r="I47" s="23"/>
      <c r="J47" s="23"/>
      <c r="K47" s="23"/>
      <c r="L47" s="23"/>
      <c r="M47" s="23"/>
      <c r="N47" s="25"/>
      <c r="O47" s="25"/>
      <c r="P47" s="25"/>
      <c r="Q47" s="25"/>
    </row>
    <row r="48" spans="1:17" ht="26.25" customHeight="1" hidden="1">
      <c r="A48" s="21">
        <v>3233</v>
      </c>
      <c r="B48" s="22" t="s">
        <v>28</v>
      </c>
      <c r="C48" s="23">
        <f t="shared" si="1"/>
        <v>0</v>
      </c>
      <c r="D48" s="24">
        <v>0</v>
      </c>
      <c r="E48" s="23"/>
      <c r="F48" s="23"/>
      <c r="G48" s="23"/>
      <c r="H48" s="23"/>
      <c r="I48" s="23"/>
      <c r="J48" s="23"/>
      <c r="K48" s="23"/>
      <c r="L48" s="23"/>
      <c r="M48" s="23"/>
      <c r="N48" s="25"/>
      <c r="O48" s="25"/>
      <c r="P48" s="25"/>
      <c r="Q48" s="25"/>
    </row>
    <row r="49" spans="1:17" ht="26.25" customHeight="1" hidden="1">
      <c r="A49" s="21">
        <v>3234</v>
      </c>
      <c r="B49" s="22" t="s">
        <v>29</v>
      </c>
      <c r="C49" s="23">
        <f t="shared" si="1"/>
        <v>33000</v>
      </c>
      <c r="D49" s="24">
        <v>33000</v>
      </c>
      <c r="E49" s="23"/>
      <c r="F49" s="23"/>
      <c r="G49" s="23"/>
      <c r="H49" s="23"/>
      <c r="I49" s="23"/>
      <c r="J49" s="23"/>
      <c r="K49" s="23"/>
      <c r="L49" s="23"/>
      <c r="M49" s="23"/>
      <c r="N49" s="25"/>
      <c r="O49" s="25"/>
      <c r="P49" s="25"/>
      <c r="Q49" s="25"/>
    </row>
    <row r="50" spans="1:17" ht="26.25" customHeight="1" hidden="1">
      <c r="A50" s="21">
        <v>3235</v>
      </c>
      <c r="B50" s="22" t="s">
        <v>30</v>
      </c>
      <c r="C50" s="23">
        <f t="shared" si="1"/>
        <v>0</v>
      </c>
      <c r="D50" s="24">
        <v>0</v>
      </c>
      <c r="E50" s="23"/>
      <c r="F50" s="23"/>
      <c r="G50" s="23"/>
      <c r="H50" s="23"/>
      <c r="I50" s="23"/>
      <c r="J50" s="23"/>
      <c r="K50" s="23"/>
      <c r="L50" s="23"/>
      <c r="M50" s="23"/>
      <c r="N50" s="25"/>
      <c r="O50" s="25"/>
      <c r="P50" s="25"/>
      <c r="Q50" s="25"/>
    </row>
    <row r="51" spans="1:17" ht="26.25" customHeight="1" hidden="1">
      <c r="A51" s="21">
        <v>3236</v>
      </c>
      <c r="B51" s="22" t="s">
        <v>31</v>
      </c>
      <c r="C51" s="23">
        <f t="shared" si="1"/>
        <v>23000</v>
      </c>
      <c r="D51" s="24">
        <v>8000</v>
      </c>
      <c r="E51" s="23"/>
      <c r="F51" s="23"/>
      <c r="G51" s="23">
        <v>15000</v>
      </c>
      <c r="H51" s="23"/>
      <c r="I51" s="23"/>
      <c r="J51" s="23"/>
      <c r="K51" s="23"/>
      <c r="L51" s="23"/>
      <c r="M51" s="23"/>
      <c r="N51" s="25"/>
      <c r="O51" s="25"/>
      <c r="P51" s="25"/>
      <c r="Q51" s="25"/>
    </row>
    <row r="52" spans="1:17" ht="26.25" customHeight="1" hidden="1">
      <c r="A52" s="21">
        <v>3237</v>
      </c>
      <c r="B52" s="22" t="s">
        <v>32</v>
      </c>
      <c r="C52" s="23">
        <f t="shared" si="1"/>
        <v>6500</v>
      </c>
      <c r="D52" s="24">
        <v>6500</v>
      </c>
      <c r="E52" s="23"/>
      <c r="F52" s="23"/>
      <c r="G52" s="23"/>
      <c r="H52" s="23"/>
      <c r="I52" s="23"/>
      <c r="J52" s="23"/>
      <c r="K52" s="23"/>
      <c r="L52" s="23"/>
      <c r="M52" s="23"/>
      <c r="N52" s="25"/>
      <c r="O52" s="25"/>
      <c r="P52" s="25"/>
      <c r="Q52" s="25"/>
    </row>
    <row r="53" spans="1:17" ht="26.25" customHeight="1" hidden="1">
      <c r="A53" s="21">
        <v>3238</v>
      </c>
      <c r="B53" s="22" t="s">
        <v>33</v>
      </c>
      <c r="C53" s="23">
        <f t="shared" si="1"/>
        <v>38000</v>
      </c>
      <c r="D53" s="24">
        <v>38000</v>
      </c>
      <c r="E53" s="23"/>
      <c r="F53" s="23"/>
      <c r="G53" s="23"/>
      <c r="H53" s="23"/>
      <c r="I53" s="23"/>
      <c r="J53" s="23"/>
      <c r="K53" s="23"/>
      <c r="L53" s="23"/>
      <c r="M53" s="23"/>
      <c r="N53" s="25"/>
      <c r="O53" s="25"/>
      <c r="P53" s="25"/>
      <c r="Q53" s="25"/>
    </row>
    <row r="54" spans="1:17" ht="26.25" customHeight="1" hidden="1">
      <c r="A54" s="21">
        <v>3239</v>
      </c>
      <c r="B54" s="22" t="s">
        <v>34</v>
      </c>
      <c r="C54" s="23">
        <f t="shared" si="1"/>
        <v>13000</v>
      </c>
      <c r="D54" s="24">
        <v>13000</v>
      </c>
      <c r="E54" s="23"/>
      <c r="F54" s="23"/>
      <c r="G54" s="23"/>
      <c r="H54" s="23"/>
      <c r="I54" s="23"/>
      <c r="J54" s="23"/>
      <c r="K54" s="23"/>
      <c r="L54" s="23"/>
      <c r="M54" s="23"/>
      <c r="N54" s="25"/>
      <c r="O54" s="25"/>
      <c r="P54" s="25"/>
      <c r="Q54" s="25"/>
    </row>
    <row r="55" spans="1:17" s="26" customFormat="1" ht="26.25" customHeight="1">
      <c r="A55" s="125">
        <v>329</v>
      </c>
      <c r="B55" s="126" t="s">
        <v>35</v>
      </c>
      <c r="C55" s="127">
        <f t="shared" si="1"/>
        <v>38000</v>
      </c>
      <c r="D55" s="127">
        <f>SUM(D56:D61)</f>
        <v>38000</v>
      </c>
      <c r="E55" s="128">
        <f>SUM(E56:E61)</f>
        <v>0</v>
      </c>
      <c r="F55" s="128">
        <f aca="true" t="shared" si="5" ref="F55:O55">SUM(F56:F61)</f>
        <v>0</v>
      </c>
      <c r="G55" s="128">
        <f t="shared" si="5"/>
        <v>0</v>
      </c>
      <c r="H55" s="128">
        <f t="shared" si="5"/>
        <v>0</v>
      </c>
      <c r="I55" s="128">
        <f t="shared" si="5"/>
        <v>0</v>
      </c>
      <c r="J55" s="128">
        <f t="shared" si="5"/>
        <v>0</v>
      </c>
      <c r="K55" s="128"/>
      <c r="L55" s="128">
        <f t="shared" si="5"/>
        <v>0</v>
      </c>
      <c r="M55" s="128">
        <f t="shared" si="5"/>
        <v>0</v>
      </c>
      <c r="N55" s="128">
        <f t="shared" si="5"/>
        <v>0</v>
      </c>
      <c r="O55" s="128">
        <f t="shared" si="5"/>
        <v>0</v>
      </c>
      <c r="P55" s="128"/>
      <c r="Q55" s="128"/>
    </row>
    <row r="56" spans="1:17" ht="26.25" customHeight="1" hidden="1">
      <c r="A56" s="21">
        <v>3291</v>
      </c>
      <c r="B56" s="22" t="s">
        <v>36</v>
      </c>
      <c r="C56" s="23">
        <f t="shared" si="1"/>
        <v>0</v>
      </c>
      <c r="D56" s="24">
        <v>0</v>
      </c>
      <c r="E56" s="23"/>
      <c r="F56" s="23"/>
      <c r="G56" s="23"/>
      <c r="H56" s="23"/>
      <c r="I56" s="23"/>
      <c r="J56" s="23"/>
      <c r="K56" s="23"/>
      <c r="L56" s="23"/>
      <c r="M56" s="23"/>
      <c r="N56" s="25"/>
      <c r="O56" s="25"/>
      <c r="P56" s="25"/>
      <c r="Q56" s="25"/>
    </row>
    <row r="57" spans="1:17" ht="26.25" customHeight="1" hidden="1">
      <c r="A57" s="21">
        <v>3292</v>
      </c>
      <c r="B57" s="22" t="s">
        <v>37</v>
      </c>
      <c r="C57" s="23">
        <f t="shared" si="1"/>
        <v>30000</v>
      </c>
      <c r="D57" s="24">
        <v>30000</v>
      </c>
      <c r="E57" s="23"/>
      <c r="F57" s="23"/>
      <c r="G57" s="23"/>
      <c r="H57" s="23"/>
      <c r="I57" s="23"/>
      <c r="J57" s="23"/>
      <c r="K57" s="23"/>
      <c r="L57" s="23"/>
      <c r="M57" s="23"/>
      <c r="N57" s="25"/>
      <c r="O57" s="25"/>
      <c r="P57" s="25"/>
      <c r="Q57" s="25"/>
    </row>
    <row r="58" spans="1:17" ht="26.25" customHeight="1" hidden="1">
      <c r="A58" s="21">
        <v>3293</v>
      </c>
      <c r="B58" s="22" t="s">
        <v>38</v>
      </c>
      <c r="C58" s="23">
        <f t="shared" si="1"/>
        <v>2000</v>
      </c>
      <c r="D58" s="24">
        <v>2000</v>
      </c>
      <c r="E58" s="23"/>
      <c r="F58" s="23"/>
      <c r="G58" s="23"/>
      <c r="H58" s="23"/>
      <c r="I58" s="23"/>
      <c r="J58" s="23"/>
      <c r="K58" s="23"/>
      <c r="L58" s="23"/>
      <c r="M58" s="23"/>
      <c r="N58" s="25"/>
      <c r="O58" s="25"/>
      <c r="P58" s="25"/>
      <c r="Q58" s="25"/>
    </row>
    <row r="59" spans="1:17" ht="26.25" customHeight="1" hidden="1">
      <c r="A59" s="21">
        <v>3294</v>
      </c>
      <c r="B59" s="22" t="s">
        <v>39</v>
      </c>
      <c r="C59" s="23">
        <f t="shared" si="1"/>
        <v>4000</v>
      </c>
      <c r="D59" s="24">
        <v>4000</v>
      </c>
      <c r="E59" s="23"/>
      <c r="F59" s="23"/>
      <c r="G59" s="23"/>
      <c r="H59" s="23"/>
      <c r="I59" s="23"/>
      <c r="J59" s="23"/>
      <c r="K59" s="23"/>
      <c r="L59" s="23"/>
      <c r="M59" s="23"/>
      <c r="N59" s="25"/>
      <c r="O59" s="25"/>
      <c r="P59" s="25"/>
      <c r="Q59" s="25"/>
    </row>
    <row r="60" spans="1:17" ht="26.25" customHeight="1" hidden="1">
      <c r="A60" s="21">
        <v>3295</v>
      </c>
      <c r="B60" s="22" t="s">
        <v>40</v>
      </c>
      <c r="C60" s="23">
        <f t="shared" si="1"/>
        <v>0</v>
      </c>
      <c r="D60" s="24">
        <v>0</v>
      </c>
      <c r="E60" s="23"/>
      <c r="F60" s="23"/>
      <c r="G60" s="23"/>
      <c r="H60" s="23"/>
      <c r="I60" s="23"/>
      <c r="J60" s="23"/>
      <c r="K60" s="23"/>
      <c r="L60" s="23"/>
      <c r="M60" s="23"/>
      <c r="N60" s="25"/>
      <c r="O60" s="25"/>
      <c r="P60" s="25"/>
      <c r="Q60" s="25"/>
    </row>
    <row r="61" spans="1:17" ht="26.25" customHeight="1" hidden="1">
      <c r="A61" s="21">
        <v>3299</v>
      </c>
      <c r="B61" s="22" t="s">
        <v>41</v>
      </c>
      <c r="C61" s="23">
        <f t="shared" si="1"/>
        <v>2000</v>
      </c>
      <c r="D61" s="24">
        <v>2000</v>
      </c>
      <c r="E61" s="23"/>
      <c r="F61" s="23"/>
      <c r="G61" s="23"/>
      <c r="H61" s="23"/>
      <c r="I61" s="23"/>
      <c r="J61" s="23"/>
      <c r="K61" s="23"/>
      <c r="L61" s="23"/>
      <c r="M61" s="23"/>
      <c r="N61" s="25"/>
      <c r="O61" s="25"/>
      <c r="P61" s="25"/>
      <c r="Q61" s="25"/>
    </row>
    <row r="62" spans="1:19" ht="26.25" customHeight="1">
      <c r="A62" s="116">
        <v>34</v>
      </c>
      <c r="B62" s="117" t="s">
        <v>42</v>
      </c>
      <c r="C62" s="118">
        <f t="shared" si="1"/>
        <v>100</v>
      </c>
      <c r="D62" s="119">
        <f>D63</f>
        <v>100</v>
      </c>
      <c r="E62" s="118">
        <f>E63</f>
        <v>0</v>
      </c>
      <c r="F62" s="118">
        <f aca="true" t="shared" si="6" ref="F62:O62">F63</f>
        <v>0</v>
      </c>
      <c r="G62" s="118">
        <f t="shared" si="6"/>
        <v>0</v>
      </c>
      <c r="H62" s="118">
        <f t="shared" si="6"/>
        <v>0</v>
      </c>
      <c r="I62" s="118">
        <f t="shared" si="6"/>
        <v>0</v>
      </c>
      <c r="J62" s="118">
        <f t="shared" si="6"/>
        <v>0</v>
      </c>
      <c r="K62" s="118"/>
      <c r="L62" s="118">
        <f t="shared" si="6"/>
        <v>0</v>
      </c>
      <c r="M62" s="118">
        <f t="shared" si="6"/>
        <v>0</v>
      </c>
      <c r="N62" s="118">
        <f t="shared" si="6"/>
        <v>0</v>
      </c>
      <c r="O62" s="118">
        <f t="shared" si="6"/>
        <v>0</v>
      </c>
      <c r="P62" s="118">
        <f>C62</f>
        <v>100</v>
      </c>
      <c r="Q62" s="118">
        <f>C62</f>
        <v>100</v>
      </c>
      <c r="R62" s="20">
        <v>0</v>
      </c>
      <c r="S62" s="20">
        <v>0</v>
      </c>
    </row>
    <row r="63" spans="1:17" s="26" customFormat="1" ht="26.25" customHeight="1">
      <c r="A63" s="129">
        <v>343</v>
      </c>
      <c r="B63" s="130" t="s">
        <v>43</v>
      </c>
      <c r="C63" s="131">
        <f t="shared" si="1"/>
        <v>100</v>
      </c>
      <c r="D63" s="131">
        <f>SUM(D64:D65)</f>
        <v>100</v>
      </c>
      <c r="E63" s="132">
        <f>SUM(E64:E65)</f>
        <v>0</v>
      </c>
      <c r="F63" s="132">
        <f aca="true" t="shared" si="7" ref="F63:O63">SUM(F64:F65)</f>
        <v>0</v>
      </c>
      <c r="G63" s="132">
        <f t="shared" si="7"/>
        <v>0</v>
      </c>
      <c r="H63" s="132">
        <f t="shared" si="7"/>
        <v>0</v>
      </c>
      <c r="I63" s="132">
        <f t="shared" si="7"/>
        <v>0</v>
      </c>
      <c r="J63" s="132">
        <f t="shared" si="7"/>
        <v>0</v>
      </c>
      <c r="K63" s="132"/>
      <c r="L63" s="132">
        <f t="shared" si="7"/>
        <v>0</v>
      </c>
      <c r="M63" s="132">
        <f t="shared" si="7"/>
        <v>0</v>
      </c>
      <c r="N63" s="132">
        <f t="shared" si="7"/>
        <v>0</v>
      </c>
      <c r="O63" s="132">
        <f t="shared" si="7"/>
        <v>0</v>
      </c>
      <c r="P63" s="132"/>
      <c r="Q63" s="133"/>
    </row>
    <row r="64" spans="1:17" ht="26.25" customHeight="1" hidden="1">
      <c r="A64" s="21">
        <v>3431</v>
      </c>
      <c r="B64" s="22" t="s">
        <v>44</v>
      </c>
      <c r="C64" s="23">
        <f t="shared" si="1"/>
        <v>0</v>
      </c>
      <c r="D64" s="24">
        <v>0</v>
      </c>
      <c r="E64" s="23"/>
      <c r="F64" s="23"/>
      <c r="G64" s="23"/>
      <c r="H64" s="23"/>
      <c r="I64" s="23"/>
      <c r="J64" s="23"/>
      <c r="K64" s="23"/>
      <c r="L64" s="23"/>
      <c r="M64" s="23"/>
      <c r="N64" s="25"/>
      <c r="O64" s="25"/>
      <c r="P64" s="25"/>
      <c r="Q64" s="25"/>
    </row>
    <row r="65" spans="1:17" ht="26.25" customHeight="1" hidden="1">
      <c r="A65" s="21">
        <v>3433</v>
      </c>
      <c r="B65" s="22" t="s">
        <v>45</v>
      </c>
      <c r="C65" s="23">
        <f t="shared" si="1"/>
        <v>100</v>
      </c>
      <c r="D65" s="24">
        <v>100</v>
      </c>
      <c r="E65" s="23"/>
      <c r="F65" s="23"/>
      <c r="G65" s="23"/>
      <c r="H65" s="23"/>
      <c r="I65" s="23"/>
      <c r="J65" s="23"/>
      <c r="K65" s="23"/>
      <c r="L65" s="23"/>
      <c r="M65" s="23"/>
      <c r="N65" s="25"/>
      <c r="O65" s="25"/>
      <c r="P65" s="25"/>
      <c r="Q65" s="25"/>
    </row>
    <row r="66" spans="1:17" ht="27.75" customHeight="1">
      <c r="A66" s="123"/>
      <c r="B66" s="114" t="s">
        <v>46</v>
      </c>
      <c r="C66" s="115">
        <f t="shared" si="1"/>
        <v>677891</v>
      </c>
      <c r="D66" s="115">
        <f>D33+D62</f>
        <v>363360</v>
      </c>
      <c r="E66" s="115">
        <f>E33+E62</f>
        <v>210000</v>
      </c>
      <c r="F66" s="115">
        <f aca="true" t="shared" si="8" ref="F66:Q66">F33+F62</f>
        <v>74531</v>
      </c>
      <c r="G66" s="115">
        <f t="shared" si="8"/>
        <v>15000</v>
      </c>
      <c r="H66" s="115">
        <f t="shared" si="8"/>
        <v>15000</v>
      </c>
      <c r="I66" s="115">
        <f t="shared" si="8"/>
        <v>0</v>
      </c>
      <c r="J66" s="115">
        <f t="shared" si="8"/>
        <v>0</v>
      </c>
      <c r="K66" s="115"/>
      <c r="L66" s="115">
        <f t="shared" si="8"/>
        <v>0</v>
      </c>
      <c r="M66" s="115">
        <f t="shared" si="8"/>
        <v>0</v>
      </c>
      <c r="N66" s="115">
        <f t="shared" si="8"/>
        <v>0</v>
      </c>
      <c r="O66" s="115">
        <f t="shared" si="8"/>
        <v>0</v>
      </c>
      <c r="P66" s="115">
        <f t="shared" si="8"/>
        <v>677891</v>
      </c>
      <c r="Q66" s="115">
        <f t="shared" si="8"/>
        <v>677891</v>
      </c>
    </row>
    <row r="67" spans="1:17" ht="27.75" customHeight="1">
      <c r="A67" s="253" t="s">
        <v>149</v>
      </c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</row>
    <row r="68" spans="1:17" ht="27.75" customHeight="1">
      <c r="A68" s="242" t="s">
        <v>151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</row>
    <row r="69" spans="1:17" ht="28.5" customHeight="1">
      <c r="A69" s="239" t="s">
        <v>146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</row>
    <row r="70" spans="1:17" s="19" customFormat="1" ht="110.25" customHeight="1">
      <c r="A70" s="17" t="s">
        <v>47</v>
      </c>
      <c r="B70" s="17" t="s">
        <v>8</v>
      </c>
      <c r="C70" s="150" t="s">
        <v>198</v>
      </c>
      <c r="D70" s="17" t="s">
        <v>48</v>
      </c>
      <c r="E70" s="18"/>
      <c r="F70" s="17" t="s">
        <v>178</v>
      </c>
      <c r="G70" s="18"/>
      <c r="H70" s="110" t="s">
        <v>128</v>
      </c>
      <c r="I70" s="17"/>
      <c r="J70" s="17"/>
      <c r="K70" s="190"/>
      <c r="L70" s="110"/>
      <c r="M70" s="110"/>
      <c r="N70" s="18"/>
      <c r="O70" s="18"/>
      <c r="P70" s="153" t="s">
        <v>170</v>
      </c>
      <c r="Q70" s="153" t="s">
        <v>199</v>
      </c>
    </row>
    <row r="71" spans="1:19" s="26" customFormat="1" ht="24.75" customHeight="1">
      <c r="A71" s="113">
        <v>31</v>
      </c>
      <c r="B71" s="114" t="s">
        <v>52</v>
      </c>
      <c r="C71" s="115">
        <f aca="true" t="shared" si="9" ref="C71:C94">SUM(D71:O71)</f>
        <v>728600</v>
      </c>
      <c r="D71" s="115">
        <f>D72+D74+D76</f>
        <v>559000</v>
      </c>
      <c r="E71" s="115">
        <f>E72+E74+E76</f>
        <v>0</v>
      </c>
      <c r="F71" s="115">
        <f aca="true" t="shared" si="10" ref="F71:O71">F72+F74+F76</f>
        <v>121600</v>
      </c>
      <c r="G71" s="115">
        <f t="shared" si="10"/>
        <v>0</v>
      </c>
      <c r="H71" s="115">
        <f t="shared" si="10"/>
        <v>48000</v>
      </c>
      <c r="I71" s="115">
        <f t="shared" si="10"/>
        <v>0</v>
      </c>
      <c r="J71" s="115">
        <f t="shared" si="10"/>
        <v>0</v>
      </c>
      <c r="K71" s="115">
        <f>K72+K74+K76</f>
        <v>0</v>
      </c>
      <c r="L71" s="115">
        <f t="shared" si="10"/>
        <v>0</v>
      </c>
      <c r="M71" s="115">
        <f t="shared" si="10"/>
        <v>0</v>
      </c>
      <c r="N71" s="115">
        <f t="shared" si="10"/>
        <v>0</v>
      </c>
      <c r="O71" s="115">
        <f t="shared" si="10"/>
        <v>0</v>
      </c>
      <c r="P71" s="115">
        <f>C71</f>
        <v>728600</v>
      </c>
      <c r="Q71" s="115">
        <f>C71</f>
        <v>728600</v>
      </c>
      <c r="R71" s="20">
        <v>0</v>
      </c>
      <c r="S71" s="20">
        <v>0</v>
      </c>
    </row>
    <row r="72" spans="1:17" ht="24.75" customHeight="1">
      <c r="A72" s="125">
        <v>311</v>
      </c>
      <c r="B72" s="126" t="s">
        <v>53</v>
      </c>
      <c r="C72" s="127">
        <f t="shared" si="9"/>
        <v>583000</v>
      </c>
      <c r="D72" s="127">
        <f>SUM(D73)</f>
        <v>455000</v>
      </c>
      <c r="E72" s="127">
        <f>SUM(E73)</f>
        <v>0</v>
      </c>
      <c r="F72" s="127">
        <f aca="true" t="shared" si="11" ref="F72:O72">SUM(F73)</f>
        <v>98000</v>
      </c>
      <c r="G72" s="127">
        <f t="shared" si="11"/>
        <v>0</v>
      </c>
      <c r="H72" s="127">
        <f t="shared" si="11"/>
        <v>30000</v>
      </c>
      <c r="I72" s="127">
        <f t="shared" si="11"/>
        <v>0</v>
      </c>
      <c r="J72" s="127">
        <f t="shared" si="11"/>
        <v>0</v>
      </c>
      <c r="K72" s="127">
        <f t="shared" si="11"/>
        <v>0</v>
      </c>
      <c r="L72" s="127">
        <f t="shared" si="11"/>
        <v>0</v>
      </c>
      <c r="M72" s="127">
        <f t="shared" si="11"/>
        <v>0</v>
      </c>
      <c r="N72" s="127">
        <f t="shared" si="11"/>
        <v>0</v>
      </c>
      <c r="O72" s="127">
        <f t="shared" si="11"/>
        <v>0</v>
      </c>
      <c r="P72" s="134"/>
      <c r="Q72" s="134"/>
    </row>
    <row r="73" spans="1:17" ht="24.75" customHeight="1" hidden="1">
      <c r="A73" s="21">
        <v>3111</v>
      </c>
      <c r="B73" s="22" t="s">
        <v>54</v>
      </c>
      <c r="C73" s="23">
        <f t="shared" si="9"/>
        <v>583000</v>
      </c>
      <c r="D73" s="24">
        <v>455000</v>
      </c>
      <c r="E73" s="23"/>
      <c r="F73" s="24">
        <v>98000</v>
      </c>
      <c r="G73" s="23"/>
      <c r="H73" s="27">
        <v>30000</v>
      </c>
      <c r="I73" s="23"/>
      <c r="J73" s="23"/>
      <c r="K73" s="23"/>
      <c r="L73" s="23"/>
      <c r="M73" s="23"/>
      <c r="N73" s="28"/>
      <c r="O73" s="28"/>
      <c r="P73" s="25"/>
      <c r="Q73" s="25"/>
    </row>
    <row r="74" spans="1:17" s="26" customFormat="1" ht="24.75" customHeight="1">
      <c r="A74" s="125">
        <v>312</v>
      </c>
      <c r="B74" s="126" t="s">
        <v>55</v>
      </c>
      <c r="C74" s="127">
        <f t="shared" si="9"/>
        <v>34600</v>
      </c>
      <c r="D74" s="127">
        <f>SUM(D75)</f>
        <v>26000</v>
      </c>
      <c r="E74" s="127">
        <f>SUM(E75)</f>
        <v>0</v>
      </c>
      <c r="F74" s="127">
        <f aca="true" t="shared" si="12" ref="F74:O74">SUM(F75)</f>
        <v>5600</v>
      </c>
      <c r="G74" s="127">
        <f t="shared" si="12"/>
        <v>0</v>
      </c>
      <c r="H74" s="127">
        <f t="shared" si="12"/>
        <v>3000</v>
      </c>
      <c r="I74" s="128">
        <f t="shared" si="12"/>
        <v>0</v>
      </c>
      <c r="J74" s="128">
        <f t="shared" si="12"/>
        <v>0</v>
      </c>
      <c r="K74" s="128">
        <f t="shared" si="12"/>
        <v>0</v>
      </c>
      <c r="L74" s="128">
        <f t="shared" si="12"/>
        <v>0</v>
      </c>
      <c r="M74" s="128">
        <f t="shared" si="12"/>
        <v>0</v>
      </c>
      <c r="N74" s="128">
        <f t="shared" si="12"/>
        <v>0</v>
      </c>
      <c r="O74" s="128">
        <f t="shared" si="12"/>
        <v>0</v>
      </c>
      <c r="P74" s="135"/>
      <c r="Q74" s="135"/>
    </row>
    <row r="75" spans="1:17" ht="24.75" customHeight="1" hidden="1">
      <c r="A75" s="21">
        <v>3121</v>
      </c>
      <c r="B75" s="22" t="s">
        <v>55</v>
      </c>
      <c r="C75" s="23">
        <f t="shared" si="9"/>
        <v>34600</v>
      </c>
      <c r="D75" s="24">
        <v>26000</v>
      </c>
      <c r="E75" s="23"/>
      <c r="F75" s="24">
        <v>5600</v>
      </c>
      <c r="G75" s="23"/>
      <c r="H75" s="24">
        <v>3000</v>
      </c>
      <c r="I75" s="23"/>
      <c r="J75" s="23"/>
      <c r="K75" s="23"/>
      <c r="L75" s="23"/>
      <c r="M75" s="23"/>
      <c r="N75" s="28"/>
      <c r="O75" s="28"/>
      <c r="P75" s="25"/>
      <c r="Q75" s="25"/>
    </row>
    <row r="76" spans="1:17" s="26" customFormat="1" ht="24.75" customHeight="1">
      <c r="A76" s="125">
        <v>313</v>
      </c>
      <c r="B76" s="126" t="s">
        <v>56</v>
      </c>
      <c r="C76" s="128">
        <f t="shared" si="9"/>
        <v>111000</v>
      </c>
      <c r="D76" s="128">
        <f>SUM(D77:D78)</f>
        <v>78000</v>
      </c>
      <c r="E76" s="128">
        <f>SUM(E77:E78)</f>
        <v>0</v>
      </c>
      <c r="F76" s="128">
        <f aca="true" t="shared" si="13" ref="F76:O76">SUM(F77:F78)</f>
        <v>18000</v>
      </c>
      <c r="G76" s="128">
        <f t="shared" si="13"/>
        <v>0</v>
      </c>
      <c r="H76" s="128">
        <f t="shared" si="13"/>
        <v>15000</v>
      </c>
      <c r="I76" s="128">
        <f t="shared" si="13"/>
        <v>0</v>
      </c>
      <c r="J76" s="128">
        <f t="shared" si="13"/>
        <v>0</v>
      </c>
      <c r="K76" s="128">
        <f>SUM(K77:K78)</f>
        <v>0</v>
      </c>
      <c r="L76" s="128">
        <f t="shared" si="13"/>
        <v>0</v>
      </c>
      <c r="M76" s="128">
        <f t="shared" si="13"/>
        <v>0</v>
      </c>
      <c r="N76" s="128">
        <f t="shared" si="13"/>
        <v>0</v>
      </c>
      <c r="O76" s="128">
        <f t="shared" si="13"/>
        <v>0</v>
      </c>
      <c r="P76" s="135"/>
      <c r="Q76" s="135"/>
    </row>
    <row r="77" spans="1:21" ht="24.75" customHeight="1" hidden="1">
      <c r="A77" s="21">
        <v>3132</v>
      </c>
      <c r="B77" s="22" t="s">
        <v>57</v>
      </c>
      <c r="C77" s="23">
        <f t="shared" si="9"/>
        <v>111000</v>
      </c>
      <c r="D77" s="24">
        <v>78000</v>
      </c>
      <c r="E77" s="23"/>
      <c r="F77" s="24">
        <v>18000</v>
      </c>
      <c r="G77" s="23"/>
      <c r="H77" s="24">
        <v>15000</v>
      </c>
      <c r="I77" s="23"/>
      <c r="J77" s="23"/>
      <c r="K77" s="23"/>
      <c r="L77" s="23"/>
      <c r="M77" s="23"/>
      <c r="N77" s="28"/>
      <c r="O77" s="28"/>
      <c r="P77" s="25"/>
      <c r="Q77" s="25"/>
      <c r="U77" s="188"/>
    </row>
    <row r="78" spans="1:21" ht="24.75" customHeight="1" hidden="1">
      <c r="A78" s="21">
        <v>3133</v>
      </c>
      <c r="B78" s="22" t="s">
        <v>58</v>
      </c>
      <c r="C78" s="23">
        <f t="shared" si="9"/>
        <v>0</v>
      </c>
      <c r="D78" s="24">
        <v>0</v>
      </c>
      <c r="E78" s="23"/>
      <c r="F78" s="24">
        <v>0</v>
      </c>
      <c r="G78" s="23"/>
      <c r="H78" s="24">
        <v>0</v>
      </c>
      <c r="I78" s="23"/>
      <c r="J78" s="23"/>
      <c r="K78" s="23"/>
      <c r="L78" s="23"/>
      <c r="M78" s="23"/>
      <c r="N78" s="28"/>
      <c r="O78" s="28"/>
      <c r="P78" s="25"/>
      <c r="Q78" s="25"/>
      <c r="U78" s="188"/>
    </row>
    <row r="79" spans="1:21" s="26" customFormat="1" ht="24.75" customHeight="1">
      <c r="A79" s="113">
        <v>32</v>
      </c>
      <c r="B79" s="114" t="s">
        <v>13</v>
      </c>
      <c r="C79" s="115">
        <f t="shared" si="9"/>
        <v>15000</v>
      </c>
      <c r="D79" s="115">
        <f>D80+D82+D86+D93</f>
        <v>11000</v>
      </c>
      <c r="E79" s="115">
        <f>E80+E82+E86+E93</f>
        <v>0</v>
      </c>
      <c r="F79" s="115">
        <f aca="true" t="shared" si="14" ref="F79:O79">F80+F82+F86+F93</f>
        <v>2000</v>
      </c>
      <c r="G79" s="115">
        <f t="shared" si="14"/>
        <v>0</v>
      </c>
      <c r="H79" s="115">
        <f t="shared" si="14"/>
        <v>2000</v>
      </c>
      <c r="I79" s="115">
        <f t="shared" si="14"/>
        <v>0</v>
      </c>
      <c r="J79" s="115">
        <f t="shared" si="14"/>
        <v>0</v>
      </c>
      <c r="K79" s="115">
        <f>K80+K82+K86+K93</f>
        <v>0</v>
      </c>
      <c r="L79" s="115">
        <f t="shared" si="14"/>
        <v>0</v>
      </c>
      <c r="M79" s="115">
        <f t="shared" si="14"/>
        <v>0</v>
      </c>
      <c r="N79" s="115">
        <f t="shared" si="14"/>
        <v>0</v>
      </c>
      <c r="O79" s="115">
        <f t="shared" si="14"/>
        <v>0</v>
      </c>
      <c r="P79" s="115">
        <f>C79</f>
        <v>15000</v>
      </c>
      <c r="Q79" s="115">
        <f>C79</f>
        <v>15000</v>
      </c>
      <c r="R79" s="20">
        <v>0</v>
      </c>
      <c r="S79" s="20">
        <v>0</v>
      </c>
      <c r="U79" s="188"/>
    </row>
    <row r="80" spans="1:21" s="26" customFormat="1" ht="24.75" customHeight="1">
      <c r="A80" s="125">
        <v>321</v>
      </c>
      <c r="B80" s="126" t="s">
        <v>14</v>
      </c>
      <c r="C80" s="127">
        <f t="shared" si="9"/>
        <v>14000</v>
      </c>
      <c r="D80" s="127">
        <f>SUM(D81)</f>
        <v>11000</v>
      </c>
      <c r="E80" s="127">
        <f>SUM(E81)</f>
        <v>0</v>
      </c>
      <c r="F80" s="127">
        <f aca="true" t="shared" si="15" ref="F80:O80">SUM(F81)</f>
        <v>2000</v>
      </c>
      <c r="G80" s="127">
        <f t="shared" si="15"/>
        <v>0</v>
      </c>
      <c r="H80" s="127">
        <f t="shared" si="15"/>
        <v>1000</v>
      </c>
      <c r="I80" s="127">
        <f t="shared" si="15"/>
        <v>0</v>
      </c>
      <c r="J80" s="127">
        <f t="shared" si="15"/>
        <v>0</v>
      </c>
      <c r="K80" s="127">
        <f t="shared" si="15"/>
        <v>0</v>
      </c>
      <c r="L80" s="127">
        <f t="shared" si="15"/>
        <v>0</v>
      </c>
      <c r="M80" s="127">
        <f t="shared" si="15"/>
        <v>0</v>
      </c>
      <c r="N80" s="127">
        <f t="shared" si="15"/>
        <v>0</v>
      </c>
      <c r="O80" s="127">
        <f t="shared" si="15"/>
        <v>0</v>
      </c>
      <c r="P80" s="134"/>
      <c r="Q80" s="134"/>
      <c r="U80" s="188"/>
    </row>
    <row r="81" spans="1:17" ht="39.75" customHeight="1" hidden="1">
      <c r="A81" s="21">
        <v>3212</v>
      </c>
      <c r="B81" s="22" t="s">
        <v>59</v>
      </c>
      <c r="C81" s="23">
        <f t="shared" si="9"/>
        <v>14000</v>
      </c>
      <c r="D81" s="23">
        <v>11000</v>
      </c>
      <c r="E81" s="23"/>
      <c r="F81" s="23">
        <v>2000</v>
      </c>
      <c r="G81" s="23"/>
      <c r="H81" s="23">
        <v>1000</v>
      </c>
      <c r="I81" s="23"/>
      <c r="J81" s="23"/>
      <c r="K81" s="23"/>
      <c r="L81" s="23"/>
      <c r="M81" s="23"/>
      <c r="N81" s="28"/>
      <c r="O81" s="28"/>
      <c r="P81" s="25"/>
      <c r="Q81" s="25"/>
    </row>
    <row r="82" spans="1:17" s="26" customFormat="1" ht="24.75" customHeight="1">
      <c r="A82" s="125">
        <v>322</v>
      </c>
      <c r="B82" s="126" t="s">
        <v>60</v>
      </c>
      <c r="C82" s="127">
        <f t="shared" si="9"/>
        <v>1000</v>
      </c>
      <c r="D82" s="127">
        <f>SUM(D83:D85)</f>
        <v>0</v>
      </c>
      <c r="E82" s="127">
        <f>SUM(E83:E85)</f>
        <v>0</v>
      </c>
      <c r="F82" s="127">
        <f aca="true" t="shared" si="16" ref="F82:O82">SUM(F83:F85)</f>
        <v>0</v>
      </c>
      <c r="G82" s="127">
        <f t="shared" si="16"/>
        <v>0</v>
      </c>
      <c r="H82" s="127">
        <f t="shared" si="16"/>
        <v>1000</v>
      </c>
      <c r="I82" s="127">
        <f t="shared" si="16"/>
        <v>0</v>
      </c>
      <c r="J82" s="127">
        <f t="shared" si="16"/>
        <v>0</v>
      </c>
      <c r="K82" s="127">
        <f>SUM(K83:K85)</f>
        <v>0</v>
      </c>
      <c r="L82" s="127">
        <f t="shared" si="16"/>
        <v>0</v>
      </c>
      <c r="M82" s="127">
        <f t="shared" si="16"/>
        <v>0</v>
      </c>
      <c r="N82" s="127">
        <f t="shared" si="16"/>
        <v>0</v>
      </c>
      <c r="O82" s="127">
        <f t="shared" si="16"/>
        <v>0</v>
      </c>
      <c r="P82" s="134"/>
      <c r="Q82" s="134"/>
    </row>
    <row r="83" spans="1:17" ht="24.75" customHeight="1" hidden="1">
      <c r="A83" s="21">
        <v>3221</v>
      </c>
      <c r="B83" s="22" t="s">
        <v>20</v>
      </c>
      <c r="C83" s="23">
        <f t="shared" si="9"/>
        <v>0</v>
      </c>
      <c r="D83" s="24"/>
      <c r="E83" s="23"/>
      <c r="F83" s="24"/>
      <c r="G83" s="23"/>
      <c r="H83" s="24"/>
      <c r="I83" s="23"/>
      <c r="J83" s="23"/>
      <c r="K83" s="23"/>
      <c r="L83" s="23"/>
      <c r="M83" s="23"/>
      <c r="N83" s="28"/>
      <c r="O83" s="28"/>
      <c r="P83" s="25"/>
      <c r="Q83" s="25"/>
    </row>
    <row r="84" spans="1:21" ht="24.75" customHeight="1" hidden="1">
      <c r="A84" s="21">
        <v>3222</v>
      </c>
      <c r="B84" s="22" t="s">
        <v>61</v>
      </c>
      <c r="C84" s="23">
        <f t="shared" si="9"/>
        <v>1000</v>
      </c>
      <c r="D84" s="24"/>
      <c r="E84" s="23"/>
      <c r="F84" s="24">
        <v>0</v>
      </c>
      <c r="G84" s="23"/>
      <c r="H84" s="24">
        <v>1000</v>
      </c>
      <c r="I84" s="23"/>
      <c r="J84" s="23"/>
      <c r="K84" s="23"/>
      <c r="L84" s="23"/>
      <c r="M84" s="23"/>
      <c r="N84" s="28"/>
      <c r="O84" s="28"/>
      <c r="P84" s="25"/>
      <c r="Q84" s="25"/>
      <c r="U84" s="187"/>
    </row>
    <row r="85" spans="1:21" ht="24.75" customHeight="1" hidden="1">
      <c r="A85" s="21">
        <v>3225</v>
      </c>
      <c r="B85" s="22" t="s">
        <v>62</v>
      </c>
      <c r="C85" s="23">
        <f t="shared" si="9"/>
        <v>0</v>
      </c>
      <c r="D85" s="24"/>
      <c r="E85" s="23"/>
      <c r="F85" s="24"/>
      <c r="G85" s="23"/>
      <c r="H85" s="24"/>
      <c r="I85" s="23"/>
      <c r="J85" s="23"/>
      <c r="K85" s="23"/>
      <c r="L85" s="23"/>
      <c r="M85" s="23"/>
      <c r="N85" s="28"/>
      <c r="O85" s="28"/>
      <c r="P85" s="25"/>
      <c r="Q85" s="25"/>
      <c r="U85" s="187"/>
    </row>
    <row r="86" spans="1:21" s="26" customFormat="1" ht="24.75" customHeight="1">
      <c r="A86" s="125">
        <v>323</v>
      </c>
      <c r="B86" s="126" t="s">
        <v>25</v>
      </c>
      <c r="C86" s="128">
        <f t="shared" si="9"/>
        <v>0</v>
      </c>
      <c r="D86" s="128">
        <f>SUM(D87:D92)</f>
        <v>0</v>
      </c>
      <c r="E86" s="128">
        <f>SUM(E87:E92)</f>
        <v>0</v>
      </c>
      <c r="F86" s="128">
        <f aca="true" t="shared" si="17" ref="F86:O86">SUM(F87:F92)</f>
        <v>0</v>
      </c>
      <c r="G86" s="128">
        <f t="shared" si="17"/>
        <v>0</v>
      </c>
      <c r="H86" s="128">
        <f t="shared" si="17"/>
        <v>0</v>
      </c>
      <c r="I86" s="128">
        <f t="shared" si="17"/>
        <v>0</v>
      </c>
      <c r="J86" s="128">
        <f t="shared" si="17"/>
        <v>0</v>
      </c>
      <c r="K86" s="128">
        <f>SUM(K87:K92)</f>
        <v>0</v>
      </c>
      <c r="L86" s="128">
        <f t="shared" si="17"/>
        <v>0</v>
      </c>
      <c r="M86" s="128">
        <f t="shared" si="17"/>
        <v>0</v>
      </c>
      <c r="N86" s="128">
        <f t="shared" si="17"/>
        <v>0</v>
      </c>
      <c r="O86" s="128">
        <f t="shared" si="17"/>
        <v>0</v>
      </c>
      <c r="P86" s="135"/>
      <c r="Q86" s="135"/>
      <c r="U86" s="187"/>
    </row>
    <row r="87" spans="1:21" ht="24.75" customHeight="1" hidden="1">
      <c r="A87" s="21">
        <v>3231</v>
      </c>
      <c r="B87" s="22" t="s">
        <v>63</v>
      </c>
      <c r="C87" s="23">
        <f t="shared" si="9"/>
        <v>0</v>
      </c>
      <c r="D87" s="24"/>
      <c r="E87" s="23"/>
      <c r="F87" s="24"/>
      <c r="G87" s="23"/>
      <c r="H87" s="24"/>
      <c r="I87" s="23"/>
      <c r="J87" s="23"/>
      <c r="K87" s="23"/>
      <c r="L87" s="23"/>
      <c r="M87" s="23"/>
      <c r="N87" s="28"/>
      <c r="O87" s="28"/>
      <c r="P87" s="25"/>
      <c r="Q87" s="25"/>
      <c r="U87" s="187"/>
    </row>
    <row r="88" spans="1:17" ht="24.75" customHeight="1" hidden="1">
      <c r="A88" s="21">
        <v>3232</v>
      </c>
      <c r="B88" s="22" t="s">
        <v>64</v>
      </c>
      <c r="C88" s="23">
        <f t="shared" si="9"/>
        <v>0</v>
      </c>
      <c r="D88" s="24"/>
      <c r="E88" s="23"/>
      <c r="F88" s="24">
        <v>0</v>
      </c>
      <c r="G88" s="23"/>
      <c r="H88" s="24"/>
      <c r="I88" s="23"/>
      <c r="J88" s="23"/>
      <c r="K88" s="23"/>
      <c r="L88" s="23"/>
      <c r="M88" s="23"/>
      <c r="N88" s="28"/>
      <c r="O88" s="28"/>
      <c r="P88" s="25"/>
      <c r="Q88" s="25"/>
    </row>
    <row r="89" spans="1:17" ht="24.75" customHeight="1" hidden="1">
      <c r="A89" s="21">
        <v>3234</v>
      </c>
      <c r="B89" s="22" t="s">
        <v>29</v>
      </c>
      <c r="C89" s="23">
        <f t="shared" si="9"/>
        <v>0</v>
      </c>
      <c r="D89" s="24"/>
      <c r="E89" s="23"/>
      <c r="F89" s="24">
        <v>0</v>
      </c>
      <c r="G89" s="23"/>
      <c r="H89" s="24"/>
      <c r="I89" s="23"/>
      <c r="J89" s="23"/>
      <c r="K89" s="23"/>
      <c r="L89" s="23"/>
      <c r="M89" s="23"/>
      <c r="N89" s="28"/>
      <c r="O89" s="28"/>
      <c r="P89" s="25"/>
      <c r="Q89" s="25"/>
    </row>
    <row r="90" spans="1:21" ht="24.75" customHeight="1" hidden="1">
      <c r="A90" s="21">
        <v>3236</v>
      </c>
      <c r="B90" s="22" t="s">
        <v>65</v>
      </c>
      <c r="C90" s="23">
        <f t="shared" si="9"/>
        <v>0</v>
      </c>
      <c r="D90" s="24"/>
      <c r="E90" s="23"/>
      <c r="F90" s="24">
        <v>0</v>
      </c>
      <c r="G90" s="23"/>
      <c r="H90" s="24"/>
      <c r="I90" s="23"/>
      <c r="J90" s="23"/>
      <c r="K90" s="23"/>
      <c r="L90" s="23"/>
      <c r="M90" s="23"/>
      <c r="N90" s="28"/>
      <c r="O90" s="28"/>
      <c r="P90" s="25"/>
      <c r="Q90" s="25"/>
      <c r="U90" s="188"/>
    </row>
    <row r="91" spans="1:21" ht="24.75" customHeight="1" hidden="1">
      <c r="A91" s="21">
        <v>3237</v>
      </c>
      <c r="B91" s="22" t="s">
        <v>66</v>
      </c>
      <c r="C91" s="23">
        <f t="shared" si="9"/>
        <v>0</v>
      </c>
      <c r="D91" s="24"/>
      <c r="E91" s="23"/>
      <c r="F91" s="24">
        <v>0</v>
      </c>
      <c r="G91" s="23"/>
      <c r="H91" s="24"/>
      <c r="I91" s="23"/>
      <c r="J91" s="23"/>
      <c r="K91" s="23"/>
      <c r="L91" s="23"/>
      <c r="M91" s="23"/>
      <c r="N91" s="28"/>
      <c r="O91" s="28"/>
      <c r="P91" s="25"/>
      <c r="Q91" s="25"/>
      <c r="U91" s="188"/>
    </row>
    <row r="92" spans="1:21" ht="24.75" customHeight="1" hidden="1">
      <c r="A92" s="21">
        <v>3238</v>
      </c>
      <c r="B92" s="22" t="s">
        <v>33</v>
      </c>
      <c r="C92" s="23">
        <f t="shared" si="9"/>
        <v>0</v>
      </c>
      <c r="D92" s="24"/>
      <c r="E92" s="23"/>
      <c r="F92" s="24">
        <v>0</v>
      </c>
      <c r="G92" s="23"/>
      <c r="H92" s="24"/>
      <c r="I92" s="23"/>
      <c r="J92" s="23"/>
      <c r="K92" s="23"/>
      <c r="L92" s="23"/>
      <c r="M92" s="23"/>
      <c r="N92" s="28"/>
      <c r="O92" s="28"/>
      <c r="P92" s="25"/>
      <c r="Q92" s="25"/>
      <c r="U92" s="188"/>
    </row>
    <row r="93" spans="1:21" s="26" customFormat="1" ht="24.75" customHeight="1">
      <c r="A93" s="125">
        <v>329</v>
      </c>
      <c r="B93" s="126" t="s">
        <v>35</v>
      </c>
      <c r="C93" s="128">
        <f t="shared" si="9"/>
        <v>0</v>
      </c>
      <c r="D93" s="128">
        <f>SUM(D94)</f>
        <v>0</v>
      </c>
      <c r="E93" s="128">
        <f>SUM(E94)</f>
        <v>0</v>
      </c>
      <c r="F93" s="128">
        <f aca="true" t="shared" si="18" ref="F93:O93">SUM(F94)</f>
        <v>0</v>
      </c>
      <c r="G93" s="128">
        <f t="shared" si="18"/>
        <v>0</v>
      </c>
      <c r="H93" s="128">
        <f t="shared" si="18"/>
        <v>0</v>
      </c>
      <c r="I93" s="128">
        <f t="shared" si="18"/>
        <v>0</v>
      </c>
      <c r="J93" s="128">
        <f t="shared" si="18"/>
        <v>0</v>
      </c>
      <c r="K93" s="128">
        <f t="shared" si="18"/>
        <v>0</v>
      </c>
      <c r="L93" s="128">
        <f t="shared" si="18"/>
        <v>0</v>
      </c>
      <c r="M93" s="128">
        <f t="shared" si="18"/>
        <v>0</v>
      </c>
      <c r="N93" s="128">
        <f t="shared" si="18"/>
        <v>0</v>
      </c>
      <c r="O93" s="128">
        <f t="shared" si="18"/>
        <v>0</v>
      </c>
      <c r="P93" s="128"/>
      <c r="Q93" s="128"/>
      <c r="U93" s="188"/>
    </row>
    <row r="94" spans="1:17" ht="24.75" customHeight="1" hidden="1">
      <c r="A94" s="21">
        <v>3299</v>
      </c>
      <c r="B94" s="22" t="s">
        <v>35</v>
      </c>
      <c r="C94" s="23">
        <f t="shared" si="9"/>
        <v>0</v>
      </c>
      <c r="D94" s="24"/>
      <c r="E94" s="23"/>
      <c r="F94" s="24">
        <v>0</v>
      </c>
      <c r="G94" s="23"/>
      <c r="H94" s="24"/>
      <c r="I94" s="23"/>
      <c r="J94" s="23"/>
      <c r="K94" s="23"/>
      <c r="L94" s="23"/>
      <c r="M94" s="23"/>
      <c r="N94" s="28"/>
      <c r="O94" s="28"/>
      <c r="P94" s="25"/>
      <c r="Q94" s="25"/>
    </row>
    <row r="95" spans="1:17" ht="24.75" customHeight="1">
      <c r="A95" s="113"/>
      <c r="B95" s="124" t="s">
        <v>46</v>
      </c>
      <c r="C95" s="115">
        <f>SUM(D95:N95)</f>
        <v>743600</v>
      </c>
      <c r="D95" s="115">
        <f>D71+D79</f>
        <v>570000</v>
      </c>
      <c r="E95" s="115">
        <f>E71+E79</f>
        <v>0</v>
      </c>
      <c r="F95" s="115">
        <f aca="true" t="shared" si="19" ref="F95:Q95">F71+F79</f>
        <v>123600</v>
      </c>
      <c r="G95" s="115">
        <f t="shared" si="19"/>
        <v>0</v>
      </c>
      <c r="H95" s="115">
        <f t="shared" si="19"/>
        <v>50000</v>
      </c>
      <c r="I95" s="115">
        <f t="shared" si="19"/>
        <v>0</v>
      </c>
      <c r="J95" s="115">
        <f t="shared" si="19"/>
        <v>0</v>
      </c>
      <c r="K95" s="115">
        <f>K71+K79</f>
        <v>0</v>
      </c>
      <c r="L95" s="115">
        <f t="shared" si="19"/>
        <v>0</v>
      </c>
      <c r="M95" s="115">
        <f t="shared" si="19"/>
        <v>0</v>
      </c>
      <c r="N95" s="115">
        <f t="shared" si="19"/>
        <v>0</v>
      </c>
      <c r="O95" s="115">
        <f t="shared" si="19"/>
        <v>0</v>
      </c>
      <c r="P95" s="115">
        <f t="shared" si="19"/>
        <v>743600</v>
      </c>
      <c r="Q95" s="115">
        <f t="shared" si="19"/>
        <v>743600</v>
      </c>
    </row>
    <row r="96" spans="1:17" ht="28.5" customHeight="1">
      <c r="A96" s="253" t="s">
        <v>149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</row>
    <row r="97" spans="1:17" ht="28.5" customHeight="1">
      <c r="A97" s="242" t="s">
        <v>151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</row>
    <row r="98" spans="1:17" ht="28.5" customHeight="1">
      <c r="A98" s="240" t="s">
        <v>145</v>
      </c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</row>
    <row r="99" spans="1:17" ht="104.25" customHeight="1">
      <c r="A99" s="29" t="s">
        <v>7</v>
      </c>
      <c r="B99" s="29" t="s">
        <v>8</v>
      </c>
      <c r="C99" s="150" t="s">
        <v>198</v>
      </c>
      <c r="D99" s="18" t="s">
        <v>205</v>
      </c>
      <c r="E99" s="18" t="s">
        <v>173</v>
      </c>
      <c r="F99" s="18" t="s">
        <v>174</v>
      </c>
      <c r="G99" s="17" t="s">
        <v>178</v>
      </c>
      <c r="H99" s="18" t="s">
        <v>139</v>
      </c>
      <c r="I99" s="110" t="s">
        <v>128</v>
      </c>
      <c r="J99" s="18" t="s">
        <v>51</v>
      </c>
      <c r="K99" s="18" t="s">
        <v>220</v>
      </c>
      <c r="L99" s="17" t="s">
        <v>172</v>
      </c>
      <c r="M99" s="110" t="s">
        <v>129</v>
      </c>
      <c r="N99" s="110" t="s">
        <v>130</v>
      </c>
      <c r="O99" s="18" t="s">
        <v>127</v>
      </c>
      <c r="P99" s="153" t="s">
        <v>170</v>
      </c>
      <c r="Q99" s="153" t="s">
        <v>199</v>
      </c>
    </row>
    <row r="100" spans="1:19" s="26" customFormat="1" ht="24.75" customHeight="1">
      <c r="A100" s="113">
        <v>31</v>
      </c>
      <c r="B100" s="114" t="s">
        <v>52</v>
      </c>
      <c r="C100" s="120">
        <f>SUM(D100:O100)</f>
        <v>82820</v>
      </c>
      <c r="D100" s="120">
        <f aca="true" t="shared" si="20" ref="D100:O100">D101+D104+D106</f>
        <v>0</v>
      </c>
      <c r="E100" s="120">
        <f t="shared" si="20"/>
        <v>0</v>
      </c>
      <c r="F100" s="120">
        <f t="shared" si="20"/>
        <v>10000</v>
      </c>
      <c r="G100" s="120">
        <f t="shared" si="20"/>
        <v>71500</v>
      </c>
      <c r="H100" s="120">
        <f t="shared" si="20"/>
        <v>0</v>
      </c>
      <c r="I100" s="120">
        <f t="shared" si="20"/>
        <v>0</v>
      </c>
      <c r="J100" s="120">
        <f t="shared" si="20"/>
        <v>0</v>
      </c>
      <c r="K100" s="120">
        <f t="shared" si="20"/>
        <v>0</v>
      </c>
      <c r="L100" s="120">
        <f t="shared" si="20"/>
        <v>0</v>
      </c>
      <c r="M100" s="120">
        <f t="shared" si="20"/>
        <v>0</v>
      </c>
      <c r="N100" s="120">
        <f t="shared" si="20"/>
        <v>1320</v>
      </c>
      <c r="O100" s="120">
        <f t="shared" si="20"/>
        <v>0</v>
      </c>
      <c r="P100" s="115">
        <f>C100</f>
        <v>82820</v>
      </c>
      <c r="Q100" s="115">
        <f>C100</f>
        <v>82820</v>
      </c>
      <c r="R100" s="20">
        <v>0.01</v>
      </c>
      <c r="S100" s="20">
        <v>0.015</v>
      </c>
    </row>
    <row r="101" spans="1:17" s="26" customFormat="1" ht="24.75" customHeight="1">
      <c r="A101" s="125">
        <v>311</v>
      </c>
      <c r="B101" s="126" t="s">
        <v>53</v>
      </c>
      <c r="C101" s="136">
        <f>SUM(D101:O101)</f>
        <v>58120</v>
      </c>
      <c r="D101" s="136"/>
      <c r="E101" s="136"/>
      <c r="F101" s="136">
        <f aca="true" t="shared" si="21" ref="F101:O101">SUM(F102)</f>
        <v>0</v>
      </c>
      <c r="G101" s="136">
        <f t="shared" si="21"/>
        <v>57000</v>
      </c>
      <c r="H101" s="136">
        <f t="shared" si="21"/>
        <v>0</v>
      </c>
      <c r="I101" s="136">
        <f t="shared" si="21"/>
        <v>0</v>
      </c>
      <c r="J101" s="136">
        <f t="shared" si="21"/>
        <v>0</v>
      </c>
      <c r="K101" s="136"/>
      <c r="L101" s="136">
        <f t="shared" si="21"/>
        <v>0</v>
      </c>
      <c r="M101" s="136">
        <f t="shared" si="21"/>
        <v>0</v>
      </c>
      <c r="N101" s="136">
        <f t="shared" si="21"/>
        <v>1120</v>
      </c>
      <c r="O101" s="136">
        <f t="shared" si="21"/>
        <v>0</v>
      </c>
      <c r="P101" s="136"/>
      <c r="Q101" s="136"/>
    </row>
    <row r="102" spans="1:17" ht="24.75" customHeight="1" hidden="1">
      <c r="A102" s="21">
        <v>3111</v>
      </c>
      <c r="B102" s="22" t="s">
        <v>54</v>
      </c>
      <c r="C102" s="23">
        <f>SUM(D102:O102)</f>
        <v>58120</v>
      </c>
      <c r="D102" s="30"/>
      <c r="E102" s="30"/>
      <c r="F102" s="30"/>
      <c r="G102" s="30">
        <v>57000</v>
      </c>
      <c r="H102" s="30">
        <v>0</v>
      </c>
      <c r="I102" s="30"/>
      <c r="J102" s="30"/>
      <c r="K102" s="30"/>
      <c r="L102" s="30"/>
      <c r="M102" s="30"/>
      <c r="N102" s="30">
        <v>1120</v>
      </c>
      <c r="O102" s="28"/>
      <c r="P102" s="25"/>
      <c r="Q102" s="25"/>
    </row>
    <row r="103" spans="1:17" ht="24.75" customHeight="1" hidden="1">
      <c r="A103" s="21">
        <v>3111</v>
      </c>
      <c r="B103" s="22" t="s">
        <v>164</v>
      </c>
      <c r="C103" s="23">
        <v>94000</v>
      </c>
      <c r="D103" s="30">
        <v>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28"/>
      <c r="P103" s="25"/>
      <c r="Q103" s="25"/>
    </row>
    <row r="104" spans="1:17" s="26" customFormat="1" ht="24.75" customHeight="1">
      <c r="A104" s="125">
        <v>312</v>
      </c>
      <c r="B104" s="126" t="s">
        <v>55</v>
      </c>
      <c r="C104" s="136">
        <f>SUM(D104:O104)</f>
        <v>14500</v>
      </c>
      <c r="D104" s="136">
        <v>0</v>
      </c>
      <c r="E104" s="136"/>
      <c r="F104" s="136">
        <f aca="true" t="shared" si="22" ref="F104:O104">SUM(F105)</f>
        <v>10000</v>
      </c>
      <c r="G104" s="136">
        <f t="shared" si="22"/>
        <v>4500</v>
      </c>
      <c r="H104" s="136">
        <f t="shared" si="22"/>
        <v>0</v>
      </c>
      <c r="I104" s="136">
        <f t="shared" si="22"/>
        <v>0</v>
      </c>
      <c r="J104" s="136">
        <f t="shared" si="22"/>
        <v>0</v>
      </c>
      <c r="K104" s="136"/>
      <c r="L104" s="136">
        <f t="shared" si="22"/>
        <v>0</v>
      </c>
      <c r="M104" s="136">
        <f t="shared" si="22"/>
        <v>0</v>
      </c>
      <c r="N104" s="136">
        <f t="shared" si="22"/>
        <v>0</v>
      </c>
      <c r="O104" s="136">
        <f t="shared" si="22"/>
        <v>0</v>
      </c>
      <c r="P104" s="136"/>
      <c r="Q104" s="136"/>
    </row>
    <row r="105" spans="1:17" ht="24.75" customHeight="1" hidden="1">
      <c r="A105" s="21">
        <v>3121</v>
      </c>
      <c r="B105" s="22" t="s">
        <v>55</v>
      </c>
      <c r="C105" s="30">
        <f>SUM(D105:O105)</f>
        <v>14500</v>
      </c>
      <c r="D105" s="30"/>
      <c r="E105" s="30"/>
      <c r="F105" s="27">
        <v>10000</v>
      </c>
      <c r="G105" s="27">
        <v>4500</v>
      </c>
      <c r="H105" s="30">
        <v>0</v>
      </c>
      <c r="I105" s="30"/>
      <c r="J105" s="30"/>
      <c r="K105" s="30"/>
      <c r="L105" s="30"/>
      <c r="M105" s="30"/>
      <c r="N105" s="30"/>
      <c r="O105" s="28"/>
      <c r="P105" s="25"/>
      <c r="Q105" s="25"/>
    </row>
    <row r="106" spans="1:17" s="26" customFormat="1" ht="24.75" customHeight="1">
      <c r="A106" s="138">
        <v>313</v>
      </c>
      <c r="B106" s="139" t="s">
        <v>56</v>
      </c>
      <c r="C106" s="140">
        <f>SUM(D106:O106)</f>
        <v>10200</v>
      </c>
      <c r="D106" s="140">
        <f>SUM(D107:D108)</f>
        <v>0</v>
      </c>
      <c r="E106" s="140"/>
      <c r="F106" s="140">
        <f>SUM(F107:F108)</f>
        <v>0</v>
      </c>
      <c r="G106" s="140">
        <f>SUM(G107:G108)</f>
        <v>10000</v>
      </c>
      <c r="H106" s="140">
        <f>SUM(H107:H108)</f>
        <v>0</v>
      </c>
      <c r="I106" s="140">
        <f>SUM(I107:I108)</f>
        <v>0</v>
      </c>
      <c r="J106" s="140">
        <f>SUM(J107:J108)</f>
        <v>0</v>
      </c>
      <c r="K106" s="140"/>
      <c r="L106" s="140">
        <f>SUM(L107:L108)</f>
        <v>0</v>
      </c>
      <c r="M106" s="140">
        <f>SUM(M107:M108)</f>
        <v>0</v>
      </c>
      <c r="N106" s="140">
        <f>SUM(N107:N108)</f>
        <v>200</v>
      </c>
      <c r="O106" s="140">
        <f>SUM(O107:O108)</f>
        <v>0</v>
      </c>
      <c r="P106" s="140"/>
      <c r="Q106" s="140"/>
    </row>
    <row r="107" spans="1:17" ht="24.75" customHeight="1" hidden="1">
      <c r="A107" s="21">
        <v>3132</v>
      </c>
      <c r="B107" s="22" t="s">
        <v>68</v>
      </c>
      <c r="C107" s="23">
        <f>SUM(D107:O107)</f>
        <v>10200</v>
      </c>
      <c r="D107" s="30"/>
      <c r="E107" s="30"/>
      <c r="F107" s="30"/>
      <c r="G107" s="30">
        <v>10000</v>
      </c>
      <c r="H107" s="30">
        <v>0</v>
      </c>
      <c r="I107" s="30"/>
      <c r="J107" s="30"/>
      <c r="K107" s="30"/>
      <c r="L107" s="30"/>
      <c r="M107" s="30"/>
      <c r="N107" s="30">
        <v>200</v>
      </c>
      <c r="O107" s="28"/>
      <c r="P107" s="25"/>
      <c r="Q107" s="25"/>
    </row>
    <row r="108" spans="1:17" ht="24.75" customHeight="1" hidden="1">
      <c r="A108" s="21">
        <v>3132</v>
      </c>
      <c r="B108" s="22" t="s">
        <v>165</v>
      </c>
      <c r="C108" s="23">
        <v>15600</v>
      </c>
      <c r="D108" s="30">
        <v>0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28"/>
      <c r="P108" s="25"/>
      <c r="Q108" s="25"/>
    </row>
    <row r="109" spans="1:19" s="26" customFormat="1" ht="24.75" customHeight="1">
      <c r="A109" s="113">
        <v>32</v>
      </c>
      <c r="B109" s="114" t="s">
        <v>13</v>
      </c>
      <c r="C109" s="120">
        <f>SUM(D109:O109)</f>
        <v>911600</v>
      </c>
      <c r="D109" s="120">
        <f aca="true" t="shared" si="23" ref="D109:O109">D110+D117+D125+D137+D139</f>
        <v>10000</v>
      </c>
      <c r="E109" s="120">
        <f t="shared" si="23"/>
        <v>4000</v>
      </c>
      <c r="F109" s="120">
        <f t="shared" si="23"/>
        <v>11000</v>
      </c>
      <c r="G109" s="120">
        <f t="shared" si="23"/>
        <v>830100</v>
      </c>
      <c r="H109" s="120">
        <f t="shared" si="23"/>
        <v>0</v>
      </c>
      <c r="I109" s="120">
        <f t="shared" si="23"/>
        <v>0</v>
      </c>
      <c r="J109" s="120">
        <f t="shared" si="23"/>
        <v>1500</v>
      </c>
      <c r="K109" s="120">
        <f t="shared" si="23"/>
        <v>5000</v>
      </c>
      <c r="L109" s="120">
        <f t="shared" si="23"/>
        <v>0</v>
      </c>
      <c r="M109" s="120">
        <f t="shared" si="23"/>
        <v>25000</v>
      </c>
      <c r="N109" s="120">
        <f t="shared" si="23"/>
        <v>15000</v>
      </c>
      <c r="O109" s="120">
        <f t="shared" si="23"/>
        <v>10000</v>
      </c>
      <c r="P109" s="115">
        <f>C109</f>
        <v>911600</v>
      </c>
      <c r="Q109" s="115">
        <f>C109</f>
        <v>911600</v>
      </c>
      <c r="R109" s="20">
        <v>0.017567</v>
      </c>
      <c r="S109" s="20">
        <v>0.034799</v>
      </c>
    </row>
    <row r="110" spans="1:17" s="26" customFormat="1" ht="24.75" customHeight="1">
      <c r="A110" s="125">
        <v>321</v>
      </c>
      <c r="B110" s="126" t="s">
        <v>14</v>
      </c>
      <c r="C110" s="140">
        <f>SUM(D110:O110)</f>
        <v>56000</v>
      </c>
      <c r="D110" s="140">
        <f>SUM(D111:D116)</f>
        <v>0</v>
      </c>
      <c r="E110" s="140"/>
      <c r="F110" s="140">
        <f aca="true" t="shared" si="24" ref="F110:O110">SUM(F111:F116)</f>
        <v>0</v>
      </c>
      <c r="G110" s="140">
        <f t="shared" si="24"/>
        <v>49500</v>
      </c>
      <c r="H110" s="140">
        <f t="shared" si="24"/>
        <v>0</v>
      </c>
      <c r="I110" s="140">
        <f t="shared" si="24"/>
        <v>0</v>
      </c>
      <c r="J110" s="140">
        <f t="shared" si="24"/>
        <v>0</v>
      </c>
      <c r="K110" s="140">
        <f t="shared" si="24"/>
        <v>0</v>
      </c>
      <c r="L110" s="140">
        <f t="shared" si="24"/>
        <v>0</v>
      </c>
      <c r="M110" s="140">
        <f t="shared" si="24"/>
        <v>2500</v>
      </c>
      <c r="N110" s="140">
        <f t="shared" si="24"/>
        <v>1000</v>
      </c>
      <c r="O110" s="140">
        <f t="shared" si="24"/>
        <v>3000</v>
      </c>
      <c r="P110" s="140"/>
      <c r="Q110" s="140"/>
    </row>
    <row r="111" spans="1:17" ht="24.75" customHeight="1" hidden="1">
      <c r="A111" s="21">
        <v>3211</v>
      </c>
      <c r="B111" s="22" t="s">
        <v>15</v>
      </c>
      <c r="C111" s="23">
        <f>SUM(D111:O111)</f>
        <v>22500</v>
      </c>
      <c r="D111" s="30"/>
      <c r="E111" s="30"/>
      <c r="F111" s="27"/>
      <c r="G111" s="221">
        <v>18000</v>
      </c>
      <c r="H111" s="27"/>
      <c r="I111" s="27"/>
      <c r="J111" s="27"/>
      <c r="K111" s="27"/>
      <c r="L111" s="30"/>
      <c r="M111" s="30">
        <v>2500</v>
      </c>
      <c r="N111" s="30">
        <v>1000</v>
      </c>
      <c r="O111" s="31">
        <v>1000</v>
      </c>
      <c r="P111" s="23"/>
      <c r="Q111" s="25"/>
    </row>
    <row r="112" spans="1:17" ht="24.75" customHeight="1" hidden="1">
      <c r="A112" s="21">
        <v>3211</v>
      </c>
      <c r="B112" s="22" t="s">
        <v>167</v>
      </c>
      <c r="C112" s="23">
        <f>SUM(D112:O112)</f>
        <v>0</v>
      </c>
      <c r="D112" s="30"/>
      <c r="E112" s="30"/>
      <c r="F112" s="27"/>
      <c r="G112" s="27"/>
      <c r="H112" s="27"/>
      <c r="I112" s="27"/>
      <c r="J112" s="27"/>
      <c r="K112" s="27"/>
      <c r="L112" s="30"/>
      <c r="M112" s="30"/>
      <c r="N112" s="30"/>
      <c r="O112" s="31"/>
      <c r="P112" s="23"/>
      <c r="Q112" s="25"/>
    </row>
    <row r="113" spans="1:17" ht="39.75" customHeight="1" hidden="1">
      <c r="A113" s="21">
        <v>3212</v>
      </c>
      <c r="B113" s="22" t="s">
        <v>16</v>
      </c>
      <c r="C113" s="23">
        <f>SUM(D113:O113)</f>
        <v>25000</v>
      </c>
      <c r="D113" s="27"/>
      <c r="E113" s="27"/>
      <c r="F113" s="27"/>
      <c r="G113" s="27">
        <v>25000</v>
      </c>
      <c r="H113" s="27">
        <v>0</v>
      </c>
      <c r="I113" s="27"/>
      <c r="J113" s="27"/>
      <c r="K113" s="27"/>
      <c r="L113" s="30"/>
      <c r="M113" s="30"/>
      <c r="N113" s="30"/>
      <c r="O113" s="39"/>
      <c r="P113" s="25"/>
      <c r="Q113" s="25"/>
    </row>
    <row r="114" spans="1:17" ht="39.75" customHeight="1" hidden="1">
      <c r="A114" s="21">
        <v>3212</v>
      </c>
      <c r="B114" s="22" t="s">
        <v>166</v>
      </c>
      <c r="C114" s="23">
        <v>10000</v>
      </c>
      <c r="D114" s="27">
        <v>0</v>
      </c>
      <c r="E114" s="27"/>
      <c r="F114" s="27"/>
      <c r="G114" s="27"/>
      <c r="H114" s="27"/>
      <c r="I114" s="27"/>
      <c r="J114" s="27"/>
      <c r="K114" s="27"/>
      <c r="L114" s="30"/>
      <c r="M114" s="30"/>
      <c r="N114" s="30"/>
      <c r="O114" s="39"/>
      <c r="P114" s="25"/>
      <c r="Q114" s="25"/>
    </row>
    <row r="115" spans="1:17" ht="24.75" customHeight="1" hidden="1">
      <c r="A115" s="21">
        <v>3213</v>
      </c>
      <c r="B115" s="22" t="s">
        <v>17</v>
      </c>
      <c r="C115" s="23">
        <f aca="true" t="shared" si="25" ref="C115:C168">SUM(D115:O115)</f>
        <v>5500</v>
      </c>
      <c r="D115" s="30"/>
      <c r="E115" s="30"/>
      <c r="F115" s="27"/>
      <c r="G115" s="221">
        <v>4500</v>
      </c>
      <c r="H115" s="27"/>
      <c r="I115" s="27"/>
      <c r="J115" s="27"/>
      <c r="K115" s="27"/>
      <c r="L115" s="30"/>
      <c r="M115" s="30"/>
      <c r="N115" s="30"/>
      <c r="O115" s="39">
        <v>1000</v>
      </c>
      <c r="P115" s="25"/>
      <c r="Q115" s="25"/>
    </row>
    <row r="116" spans="1:17" ht="24.75" customHeight="1" hidden="1">
      <c r="A116" s="21">
        <v>3214</v>
      </c>
      <c r="B116" s="22" t="s">
        <v>18</v>
      </c>
      <c r="C116" s="23">
        <f t="shared" si="25"/>
        <v>3000</v>
      </c>
      <c r="D116" s="30"/>
      <c r="E116" s="30"/>
      <c r="F116" s="27"/>
      <c r="G116" s="27">
        <v>2000</v>
      </c>
      <c r="H116" s="27"/>
      <c r="I116" s="27"/>
      <c r="J116" s="27"/>
      <c r="K116" s="27"/>
      <c r="L116" s="30"/>
      <c r="M116" s="30"/>
      <c r="N116" s="30"/>
      <c r="O116" s="39">
        <v>1000</v>
      </c>
      <c r="P116" s="25"/>
      <c r="Q116" s="25"/>
    </row>
    <row r="117" spans="1:17" s="26" customFormat="1" ht="24.75" customHeight="1">
      <c r="A117" s="125">
        <v>322</v>
      </c>
      <c r="B117" s="126" t="s">
        <v>19</v>
      </c>
      <c r="C117" s="136">
        <f t="shared" si="25"/>
        <v>534000</v>
      </c>
      <c r="D117" s="136">
        <f aca="true" t="shared" si="26" ref="D117:O117">SUM(D118:D124)</f>
        <v>4000</v>
      </c>
      <c r="E117" s="136">
        <f t="shared" si="26"/>
        <v>4000</v>
      </c>
      <c r="F117" s="136">
        <f t="shared" si="26"/>
        <v>0</v>
      </c>
      <c r="G117" s="136">
        <f t="shared" si="26"/>
        <v>504000</v>
      </c>
      <c r="H117" s="136">
        <f t="shared" si="26"/>
        <v>0</v>
      </c>
      <c r="I117" s="136">
        <f t="shared" si="26"/>
        <v>0</v>
      </c>
      <c r="J117" s="136">
        <f t="shared" si="26"/>
        <v>1500</v>
      </c>
      <c r="K117" s="136">
        <f t="shared" si="26"/>
        <v>1000</v>
      </c>
      <c r="L117" s="136">
        <f t="shared" si="26"/>
        <v>0</v>
      </c>
      <c r="M117" s="136">
        <f t="shared" si="26"/>
        <v>3500</v>
      </c>
      <c r="N117" s="136">
        <f t="shared" si="26"/>
        <v>13000</v>
      </c>
      <c r="O117" s="136">
        <f t="shared" si="26"/>
        <v>3000</v>
      </c>
      <c r="P117" s="136"/>
      <c r="Q117" s="136"/>
    </row>
    <row r="118" spans="1:17" ht="24.75" customHeight="1" hidden="1">
      <c r="A118" s="21">
        <v>3221</v>
      </c>
      <c r="B118" s="22" t="s">
        <v>20</v>
      </c>
      <c r="C118" s="23">
        <f t="shared" si="25"/>
        <v>70500</v>
      </c>
      <c r="D118" s="30"/>
      <c r="E118" s="30">
        <v>1000</v>
      </c>
      <c r="F118" s="27">
        <v>0</v>
      </c>
      <c r="G118" s="221">
        <v>60000</v>
      </c>
      <c r="H118" s="30"/>
      <c r="I118" s="30"/>
      <c r="J118" s="30"/>
      <c r="K118" s="30"/>
      <c r="L118" s="30"/>
      <c r="M118" s="30">
        <v>3500</v>
      </c>
      <c r="N118" s="30">
        <v>5000</v>
      </c>
      <c r="O118" s="31">
        <v>1000</v>
      </c>
      <c r="P118" s="25"/>
      <c r="Q118" s="25"/>
    </row>
    <row r="119" spans="1:17" ht="35.25" hidden="1">
      <c r="A119" s="21">
        <v>3221</v>
      </c>
      <c r="B119" s="22" t="s">
        <v>207</v>
      </c>
      <c r="C119" s="23">
        <f t="shared" si="25"/>
        <v>4000</v>
      </c>
      <c r="D119" s="30">
        <v>4000</v>
      </c>
      <c r="E119" s="30"/>
      <c r="F119" s="27"/>
      <c r="G119" s="27"/>
      <c r="H119" s="30"/>
      <c r="I119" s="30"/>
      <c r="J119" s="30"/>
      <c r="K119" s="30"/>
      <c r="L119" s="30"/>
      <c r="M119" s="30"/>
      <c r="N119" s="30"/>
      <c r="O119" s="31"/>
      <c r="P119" s="25"/>
      <c r="Q119" s="25"/>
    </row>
    <row r="120" spans="1:17" ht="24.75" customHeight="1" hidden="1">
      <c r="A120" s="21">
        <v>3222</v>
      </c>
      <c r="B120" s="22" t="s">
        <v>61</v>
      </c>
      <c r="C120" s="23">
        <f t="shared" si="25"/>
        <v>403000</v>
      </c>
      <c r="D120" s="30"/>
      <c r="E120" s="30">
        <v>1000</v>
      </c>
      <c r="F120" s="27"/>
      <c r="G120" s="221">
        <v>398000</v>
      </c>
      <c r="H120" s="30"/>
      <c r="I120" s="30"/>
      <c r="J120" s="30"/>
      <c r="K120" s="30"/>
      <c r="L120" s="30"/>
      <c r="M120" s="30">
        <v>0</v>
      </c>
      <c r="N120" s="30">
        <v>3000</v>
      </c>
      <c r="O120" s="31">
        <v>1000</v>
      </c>
      <c r="P120" s="25"/>
      <c r="Q120" s="25"/>
    </row>
    <row r="121" spans="1:17" ht="24.75" customHeight="1" hidden="1">
      <c r="A121" s="21">
        <v>3223</v>
      </c>
      <c r="B121" s="22" t="s">
        <v>21</v>
      </c>
      <c r="C121" s="23">
        <f t="shared" si="25"/>
        <v>2000</v>
      </c>
      <c r="D121" s="30"/>
      <c r="E121" s="30"/>
      <c r="F121" s="27"/>
      <c r="G121" s="27">
        <v>2000</v>
      </c>
      <c r="H121" s="30"/>
      <c r="I121" s="30"/>
      <c r="J121" s="30"/>
      <c r="K121" s="30"/>
      <c r="L121" s="30"/>
      <c r="M121" s="30"/>
      <c r="N121" s="30"/>
      <c r="O121" s="31"/>
      <c r="P121" s="25"/>
      <c r="Q121" s="25"/>
    </row>
    <row r="122" spans="1:17" ht="24.75" customHeight="1" hidden="1">
      <c r="A122" s="21">
        <v>3224</v>
      </c>
      <c r="B122" s="22" t="s">
        <v>22</v>
      </c>
      <c r="C122" s="23">
        <f t="shared" si="25"/>
        <v>33000</v>
      </c>
      <c r="D122" s="30"/>
      <c r="E122" s="30">
        <v>1000</v>
      </c>
      <c r="F122" s="27"/>
      <c r="G122" s="27">
        <v>32000</v>
      </c>
      <c r="H122" s="30"/>
      <c r="I122" s="30"/>
      <c r="J122" s="30"/>
      <c r="K122" s="30"/>
      <c r="L122" s="30"/>
      <c r="M122" s="30"/>
      <c r="N122" s="30"/>
      <c r="O122" s="31"/>
      <c r="P122" s="25"/>
      <c r="Q122" s="25"/>
    </row>
    <row r="123" spans="1:17" ht="24.75" customHeight="1" hidden="1">
      <c r="A123" s="21">
        <v>3225</v>
      </c>
      <c r="B123" s="22" t="s">
        <v>23</v>
      </c>
      <c r="C123" s="23">
        <f t="shared" si="25"/>
        <v>15500</v>
      </c>
      <c r="D123" s="30"/>
      <c r="E123" s="30">
        <v>1000</v>
      </c>
      <c r="F123" s="27"/>
      <c r="G123" s="27">
        <v>6000</v>
      </c>
      <c r="H123" s="30"/>
      <c r="I123" s="30"/>
      <c r="J123" s="30">
        <v>1500</v>
      </c>
      <c r="K123" s="30">
        <v>1000</v>
      </c>
      <c r="L123" s="30"/>
      <c r="M123" s="30"/>
      <c r="N123" s="30">
        <v>5000</v>
      </c>
      <c r="O123" s="31">
        <v>1000</v>
      </c>
      <c r="P123" s="25"/>
      <c r="Q123" s="25"/>
    </row>
    <row r="124" spans="1:17" ht="24.75" customHeight="1" hidden="1">
      <c r="A124" s="32">
        <v>3227</v>
      </c>
      <c r="B124" s="33" t="s">
        <v>24</v>
      </c>
      <c r="C124" s="23">
        <f t="shared" si="25"/>
        <v>6000</v>
      </c>
      <c r="D124" s="27"/>
      <c r="E124" s="27"/>
      <c r="F124" s="27"/>
      <c r="G124" s="27">
        <v>6000</v>
      </c>
      <c r="H124" s="27"/>
      <c r="I124" s="27"/>
      <c r="J124" s="27"/>
      <c r="K124" s="27"/>
      <c r="L124" s="27"/>
      <c r="M124" s="27"/>
      <c r="N124" s="27"/>
      <c r="O124" s="31"/>
      <c r="P124" s="25"/>
      <c r="Q124" s="25"/>
    </row>
    <row r="125" spans="1:17" ht="24.75" customHeight="1">
      <c r="A125" s="125">
        <v>323</v>
      </c>
      <c r="B125" s="126" t="s">
        <v>25</v>
      </c>
      <c r="C125" s="136">
        <f t="shared" si="25"/>
        <v>261500</v>
      </c>
      <c r="D125" s="136">
        <f>SUM(D126:D136)</f>
        <v>3000</v>
      </c>
      <c r="E125" s="136"/>
      <c r="F125" s="136">
        <f aca="true" t="shared" si="27" ref="F125:O125">SUM(F126:F136)</f>
        <v>7000</v>
      </c>
      <c r="G125" s="136">
        <f t="shared" si="27"/>
        <v>227000</v>
      </c>
      <c r="H125" s="136">
        <f t="shared" si="27"/>
        <v>0</v>
      </c>
      <c r="I125" s="136">
        <f t="shared" si="27"/>
        <v>0</v>
      </c>
      <c r="J125" s="136">
        <f t="shared" si="27"/>
        <v>0</v>
      </c>
      <c r="K125" s="136">
        <f t="shared" si="27"/>
        <v>4000</v>
      </c>
      <c r="L125" s="136">
        <f t="shared" si="27"/>
        <v>0</v>
      </c>
      <c r="M125" s="136">
        <f t="shared" si="27"/>
        <v>15500</v>
      </c>
      <c r="N125" s="136">
        <f t="shared" si="27"/>
        <v>1000</v>
      </c>
      <c r="O125" s="136">
        <f t="shared" si="27"/>
        <v>4000</v>
      </c>
      <c r="P125" s="136"/>
      <c r="Q125" s="136"/>
    </row>
    <row r="126" spans="1:17" ht="24.75" customHeight="1" hidden="1">
      <c r="A126" s="21">
        <v>3231</v>
      </c>
      <c r="B126" s="22" t="s">
        <v>26</v>
      </c>
      <c r="C126" s="23">
        <f t="shared" si="25"/>
        <v>41500</v>
      </c>
      <c r="D126" s="30"/>
      <c r="E126" s="30"/>
      <c r="F126" s="27">
        <v>1000</v>
      </c>
      <c r="G126" s="221">
        <v>20000</v>
      </c>
      <c r="H126" s="27"/>
      <c r="I126" s="27"/>
      <c r="J126" s="27"/>
      <c r="K126" s="27"/>
      <c r="L126" s="30"/>
      <c r="M126" s="30">
        <v>15500</v>
      </c>
      <c r="N126" s="30">
        <v>1000</v>
      </c>
      <c r="O126" s="31">
        <v>4000</v>
      </c>
      <c r="P126" s="25"/>
      <c r="Q126" s="25"/>
    </row>
    <row r="127" spans="1:17" ht="35.25" hidden="1">
      <c r="A127" s="21">
        <v>3231</v>
      </c>
      <c r="B127" s="22" t="s">
        <v>208</v>
      </c>
      <c r="C127" s="23">
        <f t="shared" si="25"/>
        <v>3000</v>
      </c>
      <c r="D127" s="30">
        <v>3000</v>
      </c>
      <c r="E127" s="30"/>
      <c r="F127" s="27"/>
      <c r="G127" s="27"/>
      <c r="H127" s="27"/>
      <c r="I127" s="27"/>
      <c r="J127" s="27"/>
      <c r="K127" s="27"/>
      <c r="L127" s="30"/>
      <c r="M127" s="30"/>
      <c r="N127" s="30"/>
      <c r="O127" s="31"/>
      <c r="P127" s="25"/>
      <c r="Q127" s="25"/>
    </row>
    <row r="128" spans="1:17" ht="24.75" customHeight="1" hidden="1">
      <c r="A128" s="21">
        <v>3232</v>
      </c>
      <c r="B128" s="22" t="s">
        <v>70</v>
      </c>
      <c r="C128" s="23">
        <f t="shared" si="25"/>
        <v>160000</v>
      </c>
      <c r="D128" s="30"/>
      <c r="E128" s="30"/>
      <c r="F128" s="27">
        <v>6000</v>
      </c>
      <c r="G128" s="27">
        <v>150000</v>
      </c>
      <c r="H128" s="27"/>
      <c r="I128" s="27"/>
      <c r="J128" s="27"/>
      <c r="K128" s="27">
        <v>4000</v>
      </c>
      <c r="L128" s="30"/>
      <c r="M128" s="30" t="s">
        <v>156</v>
      </c>
      <c r="N128" s="30"/>
      <c r="O128" s="28"/>
      <c r="P128" s="25"/>
      <c r="Q128" s="25"/>
    </row>
    <row r="129" spans="1:17" ht="24.75" customHeight="1" hidden="1">
      <c r="A129" s="21">
        <v>3233</v>
      </c>
      <c r="B129" s="22" t="s">
        <v>71</v>
      </c>
      <c r="C129" s="23">
        <f t="shared" si="25"/>
        <v>4000</v>
      </c>
      <c r="D129" s="30"/>
      <c r="E129" s="30"/>
      <c r="F129" s="27"/>
      <c r="G129" s="27">
        <v>4000</v>
      </c>
      <c r="H129" s="27"/>
      <c r="I129" s="27"/>
      <c r="J129" s="27"/>
      <c r="K129" s="27"/>
      <c r="L129" s="30"/>
      <c r="M129" s="30"/>
      <c r="N129" s="30"/>
      <c r="O129" s="28"/>
      <c r="P129" s="25"/>
      <c r="Q129" s="25"/>
    </row>
    <row r="130" spans="1:17" ht="24.75" customHeight="1" hidden="1">
      <c r="A130" s="21">
        <v>3234</v>
      </c>
      <c r="B130" s="22" t="s">
        <v>29</v>
      </c>
      <c r="C130" s="23">
        <f t="shared" si="25"/>
        <v>5000</v>
      </c>
      <c r="D130" s="30"/>
      <c r="E130" s="30"/>
      <c r="F130" s="27"/>
      <c r="G130" s="27">
        <v>5000</v>
      </c>
      <c r="H130" s="30"/>
      <c r="I130" s="30"/>
      <c r="J130" s="30"/>
      <c r="K130" s="30"/>
      <c r="L130" s="30"/>
      <c r="M130" s="30"/>
      <c r="N130" s="30"/>
      <c r="O130" s="28"/>
      <c r="P130" s="25"/>
      <c r="Q130" s="25"/>
    </row>
    <row r="131" spans="1:17" ht="24.75" customHeight="1" hidden="1">
      <c r="A131" s="21">
        <v>3235</v>
      </c>
      <c r="B131" s="22" t="s">
        <v>30</v>
      </c>
      <c r="C131" s="23">
        <f t="shared" si="25"/>
        <v>8000</v>
      </c>
      <c r="D131" s="30"/>
      <c r="E131" s="30"/>
      <c r="F131" s="27"/>
      <c r="G131" s="27">
        <v>8000</v>
      </c>
      <c r="H131" s="27"/>
      <c r="I131" s="27"/>
      <c r="J131" s="27"/>
      <c r="K131" s="27"/>
      <c r="L131" s="30"/>
      <c r="M131" s="30"/>
      <c r="N131" s="30"/>
      <c r="O131" s="28"/>
      <c r="P131" s="25"/>
      <c r="Q131" s="25"/>
    </row>
    <row r="132" spans="1:17" ht="24.75" customHeight="1" hidden="1">
      <c r="A132" s="21">
        <v>3235</v>
      </c>
      <c r="B132" s="22" t="s">
        <v>189</v>
      </c>
      <c r="C132" s="23">
        <f t="shared" si="25"/>
        <v>0</v>
      </c>
      <c r="D132" s="30"/>
      <c r="E132" s="30"/>
      <c r="F132" s="27"/>
      <c r="G132" s="27"/>
      <c r="H132" s="27"/>
      <c r="I132" s="27"/>
      <c r="J132" s="27"/>
      <c r="K132" s="27"/>
      <c r="L132" s="30"/>
      <c r="M132" s="30"/>
      <c r="N132" s="30"/>
      <c r="O132" s="28"/>
      <c r="P132" s="25"/>
      <c r="Q132" s="25"/>
    </row>
    <row r="133" spans="1:17" ht="24.75" customHeight="1" hidden="1">
      <c r="A133" s="21">
        <v>3236</v>
      </c>
      <c r="B133" s="22" t="s">
        <v>31</v>
      </c>
      <c r="C133" s="23">
        <f t="shared" si="25"/>
        <v>6000</v>
      </c>
      <c r="D133" s="30"/>
      <c r="E133" s="30"/>
      <c r="F133" s="27"/>
      <c r="G133" s="27">
        <v>6000</v>
      </c>
      <c r="H133" s="27"/>
      <c r="I133" s="27"/>
      <c r="J133" s="27"/>
      <c r="K133" s="27"/>
      <c r="L133" s="30"/>
      <c r="M133" s="30"/>
      <c r="N133" s="30"/>
      <c r="O133" s="28"/>
      <c r="P133" s="25"/>
      <c r="Q133" s="25"/>
    </row>
    <row r="134" spans="1:16" ht="24.75" customHeight="1" hidden="1">
      <c r="A134" s="21">
        <v>3237</v>
      </c>
      <c r="B134" s="22" t="s">
        <v>32</v>
      </c>
      <c r="C134" s="23">
        <f t="shared" si="25"/>
        <v>10000</v>
      </c>
      <c r="D134" s="30"/>
      <c r="E134" s="30"/>
      <c r="F134" s="27"/>
      <c r="G134" s="27">
        <v>10000</v>
      </c>
      <c r="H134" s="27"/>
      <c r="I134" s="27"/>
      <c r="J134" s="27"/>
      <c r="K134" s="27"/>
      <c r="L134" s="30"/>
      <c r="M134" s="30"/>
      <c r="N134" s="30"/>
      <c r="O134" s="28"/>
      <c r="P134" s="25"/>
    </row>
    <row r="135" spans="1:17" ht="24.75" customHeight="1" hidden="1">
      <c r="A135" s="21">
        <v>3238</v>
      </c>
      <c r="B135" s="22" t="s">
        <v>33</v>
      </c>
      <c r="C135" s="23">
        <f t="shared" si="25"/>
        <v>8000</v>
      </c>
      <c r="D135" s="30"/>
      <c r="E135" s="30"/>
      <c r="F135" s="30"/>
      <c r="G135" s="223">
        <v>8000</v>
      </c>
      <c r="H135" s="30"/>
      <c r="I135" s="30"/>
      <c r="J135" s="30"/>
      <c r="K135" s="30"/>
      <c r="L135" s="30"/>
      <c r="M135" s="30"/>
      <c r="N135" s="30"/>
      <c r="O135" s="28"/>
      <c r="P135" s="25"/>
      <c r="Q135" s="25"/>
    </row>
    <row r="136" spans="1:17" ht="24.75" customHeight="1" hidden="1">
      <c r="A136" s="21">
        <v>3239</v>
      </c>
      <c r="B136" s="22" t="s">
        <v>34</v>
      </c>
      <c r="C136" s="23">
        <f t="shared" si="25"/>
        <v>16000</v>
      </c>
      <c r="D136" s="30"/>
      <c r="E136" s="30"/>
      <c r="F136" s="27"/>
      <c r="G136" s="27">
        <v>16000</v>
      </c>
      <c r="H136" s="30"/>
      <c r="I136" s="30"/>
      <c r="J136" s="30"/>
      <c r="K136" s="30"/>
      <c r="L136" s="30"/>
      <c r="M136" s="30"/>
      <c r="N136" s="30"/>
      <c r="O136" s="28"/>
      <c r="P136" s="25"/>
      <c r="Q136" s="25"/>
    </row>
    <row r="137" spans="1:17" s="26" customFormat="1" ht="36" customHeight="1">
      <c r="A137" s="125">
        <v>324</v>
      </c>
      <c r="B137" s="126" t="s">
        <v>72</v>
      </c>
      <c r="C137" s="140">
        <f t="shared" si="25"/>
        <v>0</v>
      </c>
      <c r="D137" s="140">
        <f>SUM(D138)</f>
        <v>0</v>
      </c>
      <c r="E137" s="140"/>
      <c r="F137" s="140">
        <f aca="true" t="shared" si="28" ref="F137:O137">SUM(F138)</f>
        <v>0</v>
      </c>
      <c r="G137" s="140">
        <f t="shared" si="28"/>
        <v>0</v>
      </c>
      <c r="H137" s="140">
        <f t="shared" si="28"/>
        <v>0</v>
      </c>
      <c r="I137" s="140">
        <f t="shared" si="28"/>
        <v>0</v>
      </c>
      <c r="J137" s="140">
        <f t="shared" si="28"/>
        <v>0</v>
      </c>
      <c r="K137" s="140"/>
      <c r="L137" s="140">
        <f t="shared" si="28"/>
        <v>0</v>
      </c>
      <c r="M137" s="140">
        <f t="shared" si="28"/>
        <v>0</v>
      </c>
      <c r="N137" s="140">
        <f t="shared" si="28"/>
        <v>0</v>
      </c>
      <c r="O137" s="140">
        <f t="shared" si="28"/>
        <v>0</v>
      </c>
      <c r="P137" s="140"/>
      <c r="Q137" s="140"/>
    </row>
    <row r="138" spans="1:17" ht="35.25" hidden="1">
      <c r="A138" s="21">
        <v>3241</v>
      </c>
      <c r="B138" s="22" t="s">
        <v>193</v>
      </c>
      <c r="C138" s="23">
        <f t="shared" si="25"/>
        <v>0</v>
      </c>
      <c r="D138" s="30">
        <v>0</v>
      </c>
      <c r="E138" s="30"/>
      <c r="F138" s="27"/>
      <c r="G138" s="27"/>
      <c r="H138" s="30">
        <v>0</v>
      </c>
      <c r="I138" s="30"/>
      <c r="J138" s="30"/>
      <c r="K138" s="30"/>
      <c r="L138" s="30"/>
      <c r="M138" s="30"/>
      <c r="N138" s="30"/>
      <c r="O138" s="28"/>
      <c r="P138" s="25"/>
      <c r="Q138" s="25"/>
    </row>
    <row r="139" spans="1:17" s="26" customFormat="1" ht="24.75" customHeight="1">
      <c r="A139" s="125">
        <v>329</v>
      </c>
      <c r="B139" s="126" t="s">
        <v>35</v>
      </c>
      <c r="C139" s="140">
        <f t="shared" si="25"/>
        <v>60100</v>
      </c>
      <c r="D139" s="140">
        <f>SUM(D140:D148)</f>
        <v>3000</v>
      </c>
      <c r="E139" s="140"/>
      <c r="F139" s="140">
        <f>SUM(F140:F148)</f>
        <v>4000</v>
      </c>
      <c r="G139" s="140">
        <f>SUM(G140:G148)</f>
        <v>49600</v>
      </c>
      <c r="H139" s="140">
        <f>SUM(H140:H148)</f>
        <v>0</v>
      </c>
      <c r="I139" s="140">
        <f>SUM(I140:I148)</f>
        <v>0</v>
      </c>
      <c r="J139" s="140">
        <f>SUM(J140:J148)</f>
        <v>0</v>
      </c>
      <c r="K139" s="140"/>
      <c r="L139" s="140">
        <f>SUM(L140:L148)</f>
        <v>0</v>
      </c>
      <c r="M139" s="140">
        <f>SUM(M140:M148)</f>
        <v>3500</v>
      </c>
      <c r="N139" s="140">
        <f>SUM(N140:N148)</f>
        <v>0</v>
      </c>
      <c r="O139" s="140">
        <f>SUM(O140:O148)</f>
        <v>0</v>
      </c>
      <c r="P139" s="140"/>
      <c r="Q139" s="140"/>
    </row>
    <row r="140" spans="1:17" s="26" customFormat="1" ht="43.5" customHeight="1" hidden="1">
      <c r="A140" s="144">
        <v>3291</v>
      </c>
      <c r="B140" s="145" t="s">
        <v>190</v>
      </c>
      <c r="C140" s="23">
        <f t="shared" si="25"/>
        <v>100</v>
      </c>
      <c r="D140" s="143"/>
      <c r="E140" s="143"/>
      <c r="F140" s="143"/>
      <c r="G140" s="146">
        <v>100</v>
      </c>
      <c r="H140" s="143"/>
      <c r="I140" s="143"/>
      <c r="J140" s="143"/>
      <c r="K140" s="143"/>
      <c r="L140" s="143"/>
      <c r="M140" s="146"/>
      <c r="N140" s="146"/>
      <c r="O140" s="143"/>
      <c r="P140" s="143"/>
      <c r="Q140" s="143"/>
    </row>
    <row r="141" spans="1:17" s="26" customFormat="1" ht="43.5" customHeight="1" hidden="1">
      <c r="A141" s="144">
        <v>3291</v>
      </c>
      <c r="B141" s="145" t="s">
        <v>191</v>
      </c>
      <c r="C141" s="23">
        <f t="shared" si="25"/>
        <v>0</v>
      </c>
      <c r="D141" s="146"/>
      <c r="E141" s="143"/>
      <c r="F141" s="143"/>
      <c r="G141" s="146"/>
      <c r="H141" s="143"/>
      <c r="I141" s="143"/>
      <c r="J141" s="143"/>
      <c r="K141" s="143"/>
      <c r="L141" s="143"/>
      <c r="M141" s="146"/>
      <c r="N141" s="146"/>
      <c r="O141" s="143"/>
      <c r="P141" s="143"/>
      <c r="Q141" s="143"/>
    </row>
    <row r="142" spans="1:17" ht="24.75" customHeight="1" hidden="1">
      <c r="A142" s="21">
        <v>3292</v>
      </c>
      <c r="B142" s="22" t="s">
        <v>37</v>
      </c>
      <c r="C142" s="23">
        <f t="shared" si="25"/>
        <v>15000</v>
      </c>
      <c r="D142" s="30"/>
      <c r="E142" s="30"/>
      <c r="F142" s="27"/>
      <c r="G142" s="221">
        <v>15000</v>
      </c>
      <c r="H142" s="30"/>
      <c r="I142" s="30"/>
      <c r="J142" s="30"/>
      <c r="K142" s="30"/>
      <c r="L142" s="30"/>
      <c r="M142" s="30"/>
      <c r="N142" s="30"/>
      <c r="O142" s="30"/>
      <c r="P142" s="25"/>
      <c r="Q142" s="25"/>
    </row>
    <row r="143" spans="1:17" ht="24.75" customHeight="1" hidden="1">
      <c r="A143" s="21">
        <v>3292</v>
      </c>
      <c r="B143" s="231" t="s">
        <v>209</v>
      </c>
      <c r="C143" s="23"/>
      <c r="D143" s="30">
        <v>3000</v>
      </c>
      <c r="E143" s="30"/>
      <c r="F143" s="27"/>
      <c r="G143" s="27"/>
      <c r="H143" s="30"/>
      <c r="I143" s="30"/>
      <c r="J143" s="30"/>
      <c r="K143" s="30"/>
      <c r="L143" s="30"/>
      <c r="M143" s="30"/>
      <c r="N143" s="30"/>
      <c r="O143" s="30"/>
      <c r="P143" s="25"/>
      <c r="Q143" s="25"/>
    </row>
    <row r="144" spans="1:17" ht="24.75" customHeight="1" hidden="1">
      <c r="A144" s="21">
        <v>3293</v>
      </c>
      <c r="B144" s="22" t="s">
        <v>38</v>
      </c>
      <c r="C144" s="23">
        <f t="shared" si="25"/>
        <v>3000</v>
      </c>
      <c r="D144" s="30"/>
      <c r="E144" s="30"/>
      <c r="F144" s="27"/>
      <c r="G144" s="27">
        <v>3000</v>
      </c>
      <c r="H144" s="30"/>
      <c r="I144" s="30"/>
      <c r="J144" s="30"/>
      <c r="K144" s="30"/>
      <c r="L144" s="30"/>
      <c r="M144" s="30"/>
      <c r="N144" s="30">
        <v>0</v>
      </c>
      <c r="O144" s="30"/>
      <c r="P144" s="25"/>
      <c r="Q144" s="25"/>
    </row>
    <row r="145" spans="1:17" ht="24.75" customHeight="1" hidden="1">
      <c r="A145" s="21">
        <v>3294</v>
      </c>
      <c r="B145" s="22" t="s">
        <v>39</v>
      </c>
      <c r="C145" s="23">
        <f t="shared" si="25"/>
        <v>2500</v>
      </c>
      <c r="D145" s="30"/>
      <c r="E145" s="30"/>
      <c r="F145" s="27"/>
      <c r="G145" s="27">
        <v>2500</v>
      </c>
      <c r="H145" s="30"/>
      <c r="I145" s="30"/>
      <c r="J145" s="30"/>
      <c r="K145" s="30"/>
      <c r="L145" s="30"/>
      <c r="M145" s="30"/>
      <c r="N145" s="30"/>
      <c r="O145" s="30"/>
      <c r="P145" s="25"/>
      <c r="Q145" s="25"/>
    </row>
    <row r="146" spans="1:17" ht="24.75" customHeight="1" hidden="1">
      <c r="A146" s="21">
        <v>3295</v>
      </c>
      <c r="B146" s="22" t="s">
        <v>40</v>
      </c>
      <c r="C146" s="23">
        <f t="shared" si="25"/>
        <v>6000</v>
      </c>
      <c r="D146" s="30"/>
      <c r="E146" s="30"/>
      <c r="F146" s="27"/>
      <c r="G146" s="27">
        <v>6000</v>
      </c>
      <c r="H146" s="30"/>
      <c r="I146" s="30"/>
      <c r="J146" s="30"/>
      <c r="K146" s="30"/>
      <c r="L146" s="30"/>
      <c r="M146" s="30"/>
      <c r="N146" s="30"/>
      <c r="O146" s="30"/>
      <c r="P146" s="25"/>
      <c r="Q146" s="25"/>
    </row>
    <row r="147" spans="1:17" ht="24.75" customHeight="1" hidden="1">
      <c r="A147" s="224">
        <v>3296</v>
      </c>
      <c r="B147" s="225" t="s">
        <v>204</v>
      </c>
      <c r="C147" s="226">
        <f t="shared" si="25"/>
        <v>15000</v>
      </c>
      <c r="D147" s="226"/>
      <c r="E147" s="227"/>
      <c r="F147" s="227"/>
      <c r="G147" s="233">
        <v>15000</v>
      </c>
      <c r="H147" s="229"/>
      <c r="I147" s="227"/>
      <c r="J147" s="227"/>
      <c r="K147" s="227"/>
      <c r="L147" s="227"/>
      <c r="M147" s="227"/>
      <c r="N147" s="227"/>
      <c r="O147" s="227"/>
      <c r="P147" s="227"/>
      <c r="Q147" s="228"/>
    </row>
    <row r="148" spans="1:19" ht="26.25" customHeight="1" hidden="1">
      <c r="A148" s="21">
        <v>3299</v>
      </c>
      <c r="B148" s="22" t="s">
        <v>41</v>
      </c>
      <c r="C148" s="23">
        <f t="shared" si="25"/>
        <v>15500</v>
      </c>
      <c r="D148" s="30"/>
      <c r="E148" s="30"/>
      <c r="F148" s="27">
        <v>4000</v>
      </c>
      <c r="G148" s="27">
        <v>8000</v>
      </c>
      <c r="H148" s="27"/>
      <c r="I148" s="27"/>
      <c r="J148" s="27"/>
      <c r="K148" s="27"/>
      <c r="L148" s="30"/>
      <c r="M148" s="30">
        <v>3500</v>
      </c>
      <c r="N148" s="30"/>
      <c r="O148" s="30"/>
      <c r="P148" s="25"/>
      <c r="Q148" s="25"/>
      <c r="R148" s="20">
        <v>0</v>
      </c>
      <c r="S148" s="20">
        <v>0</v>
      </c>
    </row>
    <row r="149" spans="1:17" s="26" customFormat="1" ht="26.25" customHeight="1">
      <c r="A149" s="116">
        <v>34</v>
      </c>
      <c r="B149" s="117" t="s">
        <v>42</v>
      </c>
      <c r="C149" s="118">
        <f t="shared" si="25"/>
        <v>300</v>
      </c>
      <c r="D149" s="119">
        <f>D150</f>
        <v>0</v>
      </c>
      <c r="E149" s="119"/>
      <c r="F149" s="118">
        <f aca="true" t="shared" si="29" ref="F149:O149">F150</f>
        <v>0</v>
      </c>
      <c r="G149" s="118">
        <f t="shared" si="29"/>
        <v>300</v>
      </c>
      <c r="H149" s="118">
        <f t="shared" si="29"/>
        <v>0</v>
      </c>
      <c r="I149" s="118">
        <f t="shared" si="29"/>
        <v>0</v>
      </c>
      <c r="J149" s="118">
        <f t="shared" si="29"/>
        <v>0</v>
      </c>
      <c r="K149" s="118">
        <f t="shared" si="29"/>
        <v>0</v>
      </c>
      <c r="L149" s="118">
        <f t="shared" si="29"/>
        <v>0</v>
      </c>
      <c r="M149" s="118">
        <f t="shared" si="29"/>
        <v>0</v>
      </c>
      <c r="N149" s="118">
        <f t="shared" si="29"/>
        <v>0</v>
      </c>
      <c r="O149" s="118">
        <f t="shared" si="29"/>
        <v>0</v>
      </c>
      <c r="P149" s="118">
        <f>C149</f>
        <v>300</v>
      </c>
      <c r="Q149" s="118">
        <f>C149</f>
        <v>300</v>
      </c>
    </row>
    <row r="150" spans="1:17" ht="26.25" customHeight="1">
      <c r="A150" s="129">
        <v>343</v>
      </c>
      <c r="B150" s="130" t="s">
        <v>43</v>
      </c>
      <c r="C150" s="131">
        <f t="shared" si="25"/>
        <v>300</v>
      </c>
      <c r="D150" s="131">
        <f>SUM(D151:D152)</f>
        <v>0</v>
      </c>
      <c r="E150" s="131"/>
      <c r="F150" s="132">
        <f aca="true" t="shared" si="30" ref="F150:O150">SUM(F151:F152)</f>
        <v>0</v>
      </c>
      <c r="G150" s="132">
        <f t="shared" si="30"/>
        <v>300</v>
      </c>
      <c r="H150" s="132">
        <f t="shared" si="30"/>
        <v>0</v>
      </c>
      <c r="I150" s="132">
        <f t="shared" si="30"/>
        <v>0</v>
      </c>
      <c r="J150" s="132">
        <f t="shared" si="30"/>
        <v>0</v>
      </c>
      <c r="K150" s="132"/>
      <c r="L150" s="132">
        <f t="shared" si="30"/>
        <v>0</v>
      </c>
      <c r="M150" s="132">
        <f t="shared" si="30"/>
        <v>0</v>
      </c>
      <c r="N150" s="132">
        <f t="shared" si="30"/>
        <v>0</v>
      </c>
      <c r="O150" s="132">
        <f t="shared" si="30"/>
        <v>0</v>
      </c>
      <c r="P150" s="132"/>
      <c r="Q150" s="133"/>
    </row>
    <row r="151" spans="1:17" ht="26.25" customHeight="1" hidden="1">
      <c r="A151" s="21">
        <v>3431</v>
      </c>
      <c r="B151" s="22" t="s">
        <v>44</v>
      </c>
      <c r="C151" s="23">
        <f t="shared" si="25"/>
        <v>0</v>
      </c>
      <c r="D151" s="24"/>
      <c r="E151" s="24"/>
      <c r="F151" s="23"/>
      <c r="G151" s="23">
        <v>0</v>
      </c>
      <c r="H151" s="23"/>
      <c r="I151" s="23"/>
      <c r="J151" s="23"/>
      <c r="K151" s="23"/>
      <c r="L151" s="23"/>
      <c r="M151" s="23"/>
      <c r="N151" s="23"/>
      <c r="O151" s="25"/>
      <c r="P151" s="25"/>
      <c r="Q151" s="25"/>
    </row>
    <row r="152" spans="1:17" ht="26.25" customHeight="1" hidden="1">
      <c r="A152" s="21">
        <v>3433</v>
      </c>
      <c r="B152" s="22" t="s">
        <v>45</v>
      </c>
      <c r="C152" s="23">
        <f t="shared" si="25"/>
        <v>300</v>
      </c>
      <c r="D152" s="24"/>
      <c r="E152" s="24"/>
      <c r="F152" s="23"/>
      <c r="G152" s="23">
        <v>300</v>
      </c>
      <c r="H152" s="23"/>
      <c r="I152" s="23"/>
      <c r="J152" s="23"/>
      <c r="K152" s="23"/>
      <c r="L152" s="23"/>
      <c r="M152" s="23"/>
      <c r="N152" s="23"/>
      <c r="O152" s="25"/>
      <c r="P152" s="25"/>
      <c r="Q152" s="25"/>
    </row>
    <row r="153" spans="1:17" ht="51.75">
      <c r="A153" s="116">
        <v>37</v>
      </c>
      <c r="B153" s="117" t="s">
        <v>186</v>
      </c>
      <c r="C153" s="118">
        <f t="shared" si="25"/>
        <v>270000</v>
      </c>
      <c r="D153" s="119"/>
      <c r="E153" s="119"/>
      <c r="F153" s="118"/>
      <c r="G153" s="118"/>
      <c r="H153" s="118"/>
      <c r="I153" s="118"/>
      <c r="J153" s="118"/>
      <c r="K153" s="118"/>
      <c r="L153" s="118"/>
      <c r="M153" s="118"/>
      <c r="N153" s="118">
        <f>N154</f>
        <v>270000</v>
      </c>
      <c r="O153" s="118"/>
      <c r="P153" s="118">
        <f>C153</f>
        <v>270000</v>
      </c>
      <c r="Q153" s="118">
        <f>C153</f>
        <v>270000</v>
      </c>
    </row>
    <row r="154" spans="1:17" ht="34.5">
      <c r="A154" s="129">
        <v>372</v>
      </c>
      <c r="B154" s="130" t="s">
        <v>187</v>
      </c>
      <c r="C154" s="131">
        <f t="shared" si="25"/>
        <v>270000</v>
      </c>
      <c r="D154" s="131"/>
      <c r="E154" s="131"/>
      <c r="F154" s="132"/>
      <c r="G154" s="132"/>
      <c r="H154" s="132"/>
      <c r="I154" s="132"/>
      <c r="J154" s="132"/>
      <c r="K154" s="132"/>
      <c r="L154" s="132"/>
      <c r="M154" s="132"/>
      <c r="N154" s="132">
        <f>N155</f>
        <v>270000</v>
      </c>
      <c r="O154" s="132"/>
      <c r="P154" s="132"/>
      <c r="Q154" s="133"/>
    </row>
    <row r="155" spans="1:19" s="26" customFormat="1" ht="24.75" customHeight="1" hidden="1">
      <c r="A155" s="21">
        <v>3722</v>
      </c>
      <c r="B155" s="22" t="s">
        <v>188</v>
      </c>
      <c r="C155" s="23">
        <f t="shared" si="25"/>
        <v>270000</v>
      </c>
      <c r="D155" s="24"/>
      <c r="E155" s="24"/>
      <c r="F155" s="23"/>
      <c r="G155" s="23"/>
      <c r="H155" s="23"/>
      <c r="I155" s="23"/>
      <c r="J155" s="23"/>
      <c r="K155" s="23"/>
      <c r="L155" s="23"/>
      <c r="M155" s="23"/>
      <c r="N155" s="23">
        <v>270000</v>
      </c>
      <c r="O155" s="25"/>
      <c r="P155" s="25"/>
      <c r="Q155" s="25"/>
      <c r="R155" s="20">
        <v>0.01</v>
      </c>
      <c r="S155" s="20">
        <v>0.01</v>
      </c>
    </row>
    <row r="156" spans="1:17" s="26" customFormat="1" ht="24.75" customHeight="1">
      <c r="A156" s="113">
        <v>42</v>
      </c>
      <c r="B156" s="114" t="s">
        <v>73</v>
      </c>
      <c r="C156" s="121">
        <f>SUM(D156:O156)</f>
        <v>535680</v>
      </c>
      <c r="D156" s="121">
        <f>D157+D163</f>
        <v>0</v>
      </c>
      <c r="E156" s="121"/>
      <c r="F156" s="121">
        <f aca="true" t="shared" si="31" ref="F156:O156">F157+F163</f>
        <v>59000</v>
      </c>
      <c r="G156" s="121">
        <f t="shared" si="31"/>
        <v>105500</v>
      </c>
      <c r="H156" s="121">
        <f t="shared" si="31"/>
        <v>0</v>
      </c>
      <c r="I156" s="121">
        <f t="shared" si="31"/>
        <v>0</v>
      </c>
      <c r="J156" s="121">
        <f t="shared" si="31"/>
        <v>1000</v>
      </c>
      <c r="K156" s="121">
        <f t="shared" si="31"/>
        <v>3000</v>
      </c>
      <c r="L156" s="121">
        <f t="shared" si="31"/>
        <v>3500</v>
      </c>
      <c r="M156" s="121">
        <f t="shared" si="31"/>
        <v>0</v>
      </c>
      <c r="N156" s="121">
        <f t="shared" si="31"/>
        <v>363680</v>
      </c>
      <c r="O156" s="121">
        <f t="shared" si="31"/>
        <v>0</v>
      </c>
      <c r="P156" s="115">
        <f>C156</f>
        <v>535680</v>
      </c>
      <c r="Q156" s="115">
        <f>C156</f>
        <v>535680</v>
      </c>
    </row>
    <row r="157" spans="1:17" ht="24.75" customHeight="1">
      <c r="A157" s="125">
        <v>422</v>
      </c>
      <c r="B157" s="126" t="s">
        <v>74</v>
      </c>
      <c r="C157" s="140">
        <f t="shared" si="25"/>
        <v>164500</v>
      </c>
      <c r="D157" s="140">
        <f>SUM(D158:D162)</f>
        <v>0</v>
      </c>
      <c r="E157" s="140"/>
      <c r="F157" s="140">
        <f aca="true" t="shared" si="32" ref="F157:O157">SUM(F158:F162)</f>
        <v>59000</v>
      </c>
      <c r="G157" s="140">
        <f t="shared" si="32"/>
        <v>99500</v>
      </c>
      <c r="H157" s="140">
        <f t="shared" si="32"/>
        <v>0</v>
      </c>
      <c r="I157" s="140">
        <f t="shared" si="32"/>
        <v>0</v>
      </c>
      <c r="J157" s="140">
        <f t="shared" si="32"/>
        <v>1000</v>
      </c>
      <c r="K157" s="140"/>
      <c r="L157" s="140">
        <f t="shared" si="32"/>
        <v>0</v>
      </c>
      <c r="M157" s="140">
        <f t="shared" si="32"/>
        <v>0</v>
      </c>
      <c r="N157" s="140">
        <f t="shared" si="32"/>
        <v>5000</v>
      </c>
      <c r="O157" s="140">
        <f t="shared" si="32"/>
        <v>0</v>
      </c>
      <c r="P157" s="140"/>
      <c r="Q157" s="140"/>
    </row>
    <row r="158" spans="1:17" ht="24.75" customHeight="1" hidden="1">
      <c r="A158" s="21">
        <v>4221</v>
      </c>
      <c r="B158" s="22" t="s">
        <v>75</v>
      </c>
      <c r="C158" s="23">
        <f t="shared" si="25"/>
        <v>73000</v>
      </c>
      <c r="D158" s="30"/>
      <c r="E158" s="30"/>
      <c r="F158" s="27">
        <v>28000</v>
      </c>
      <c r="G158" s="221">
        <v>40000</v>
      </c>
      <c r="H158" s="27"/>
      <c r="I158" s="27"/>
      <c r="J158" s="27">
        <v>0</v>
      </c>
      <c r="K158" s="27"/>
      <c r="L158" s="30"/>
      <c r="M158" s="30"/>
      <c r="N158" s="223">
        <v>5000</v>
      </c>
      <c r="O158" s="28"/>
      <c r="P158" s="25"/>
      <c r="Q158" s="25"/>
    </row>
    <row r="159" spans="1:17" ht="24.75" customHeight="1" hidden="1">
      <c r="A159" s="21">
        <v>4222</v>
      </c>
      <c r="B159" s="22" t="s">
        <v>76</v>
      </c>
      <c r="C159" s="23">
        <f t="shared" si="25"/>
        <v>14000</v>
      </c>
      <c r="D159" s="34"/>
      <c r="E159" s="34"/>
      <c r="F159" s="30"/>
      <c r="G159" s="30">
        <v>14000</v>
      </c>
      <c r="H159" s="34"/>
      <c r="I159" s="34"/>
      <c r="J159" s="30"/>
      <c r="K159" s="30"/>
      <c r="L159" s="34"/>
      <c r="M159" s="34"/>
      <c r="N159" s="30">
        <v>0</v>
      </c>
      <c r="O159" s="28"/>
      <c r="P159" s="25"/>
      <c r="Q159" s="25"/>
    </row>
    <row r="160" spans="1:17" ht="24.75" customHeight="1" hidden="1">
      <c r="A160" s="21">
        <v>4223</v>
      </c>
      <c r="B160" s="22" t="s">
        <v>77</v>
      </c>
      <c r="C160" s="23">
        <f t="shared" si="25"/>
        <v>45000</v>
      </c>
      <c r="D160" s="30"/>
      <c r="E160" s="30"/>
      <c r="F160" s="27">
        <v>14000</v>
      </c>
      <c r="G160" s="27">
        <v>30000</v>
      </c>
      <c r="H160" s="30"/>
      <c r="I160" s="30"/>
      <c r="J160" s="30">
        <v>1000</v>
      </c>
      <c r="K160" s="30"/>
      <c r="L160" s="30"/>
      <c r="M160" s="30"/>
      <c r="N160" s="30"/>
      <c r="O160" s="28"/>
      <c r="P160" s="25"/>
      <c r="Q160" s="25"/>
    </row>
    <row r="161" spans="1:17" ht="24.75" customHeight="1" hidden="1">
      <c r="A161" s="21">
        <v>4226</v>
      </c>
      <c r="B161" s="22" t="s">
        <v>78</v>
      </c>
      <c r="C161" s="23">
        <f t="shared" si="25"/>
        <v>8000</v>
      </c>
      <c r="D161" s="30"/>
      <c r="E161" s="30"/>
      <c r="F161" s="27"/>
      <c r="G161" s="27">
        <v>8000</v>
      </c>
      <c r="H161" s="30"/>
      <c r="I161" s="30"/>
      <c r="J161" s="30"/>
      <c r="K161" s="30"/>
      <c r="L161" s="30"/>
      <c r="M161" s="30"/>
      <c r="N161" s="30"/>
      <c r="O161" s="28"/>
      <c r="P161" s="25"/>
      <c r="Q161" s="25"/>
    </row>
    <row r="162" spans="1:17" ht="24.75" customHeight="1" hidden="1">
      <c r="A162" s="21">
        <v>4227</v>
      </c>
      <c r="B162" s="22" t="s">
        <v>79</v>
      </c>
      <c r="C162" s="23">
        <f t="shared" si="25"/>
        <v>24500</v>
      </c>
      <c r="D162" s="30"/>
      <c r="E162" s="30"/>
      <c r="F162" s="27">
        <v>17000</v>
      </c>
      <c r="G162" s="27">
        <v>7500</v>
      </c>
      <c r="H162" s="30"/>
      <c r="I162" s="30"/>
      <c r="J162" s="30"/>
      <c r="K162" s="30"/>
      <c r="L162" s="30"/>
      <c r="M162" s="30"/>
      <c r="N162" s="30"/>
      <c r="O162" s="28"/>
      <c r="P162" s="25"/>
      <c r="Q162" s="25"/>
    </row>
    <row r="163" spans="1:17" ht="24.75" customHeight="1">
      <c r="A163" s="125">
        <v>424</v>
      </c>
      <c r="B163" s="126" t="s">
        <v>80</v>
      </c>
      <c r="C163" s="136">
        <f t="shared" si="25"/>
        <v>371180</v>
      </c>
      <c r="D163" s="136">
        <f>SUM(D164)</f>
        <v>0</v>
      </c>
      <c r="E163" s="136"/>
      <c r="F163" s="136">
        <f aca="true" t="shared" si="33" ref="F163:O163">SUM(F164)</f>
        <v>0</v>
      </c>
      <c r="G163" s="136">
        <f t="shared" si="33"/>
        <v>6000</v>
      </c>
      <c r="H163" s="136">
        <f t="shared" si="33"/>
        <v>0</v>
      </c>
      <c r="I163" s="136">
        <f t="shared" si="33"/>
        <v>0</v>
      </c>
      <c r="J163" s="136">
        <f t="shared" si="33"/>
        <v>0</v>
      </c>
      <c r="K163" s="136">
        <f t="shared" si="33"/>
        <v>3000</v>
      </c>
      <c r="L163" s="136">
        <f t="shared" si="33"/>
        <v>3500</v>
      </c>
      <c r="M163" s="136">
        <f t="shared" si="33"/>
        <v>0</v>
      </c>
      <c r="N163" s="136">
        <f t="shared" si="33"/>
        <v>358680</v>
      </c>
      <c r="O163" s="136">
        <f t="shared" si="33"/>
        <v>0</v>
      </c>
      <c r="P163" s="136"/>
      <c r="Q163" s="136"/>
    </row>
    <row r="164" spans="1:17" ht="24" customHeight="1" hidden="1">
      <c r="A164" s="21">
        <v>4241</v>
      </c>
      <c r="B164" s="22" t="s">
        <v>81</v>
      </c>
      <c r="C164" s="23">
        <f t="shared" si="25"/>
        <v>371180</v>
      </c>
      <c r="D164" s="30"/>
      <c r="E164" s="30"/>
      <c r="F164" s="27"/>
      <c r="G164" s="221">
        <v>6000</v>
      </c>
      <c r="H164" s="30"/>
      <c r="I164" s="30"/>
      <c r="J164" s="30"/>
      <c r="K164" s="30">
        <v>3000</v>
      </c>
      <c r="L164" s="30">
        <v>3500</v>
      </c>
      <c r="M164" s="30"/>
      <c r="N164" s="30">
        <v>358680</v>
      </c>
      <c r="O164" s="28"/>
      <c r="P164" s="25"/>
      <c r="Q164" s="25"/>
    </row>
    <row r="165" spans="1:17" ht="34.5">
      <c r="A165" s="113">
        <v>45</v>
      </c>
      <c r="B165" s="114" t="s">
        <v>180</v>
      </c>
      <c r="C165" s="121">
        <f t="shared" si="25"/>
        <v>40000</v>
      </c>
      <c r="D165" s="121"/>
      <c r="E165" s="121"/>
      <c r="F165" s="121"/>
      <c r="G165" s="121">
        <f>G166</f>
        <v>40000</v>
      </c>
      <c r="H165" s="121"/>
      <c r="I165" s="121"/>
      <c r="J165" s="121"/>
      <c r="K165" s="121"/>
      <c r="L165" s="121"/>
      <c r="M165" s="121"/>
      <c r="N165" s="121"/>
      <c r="O165" s="121"/>
      <c r="P165" s="115">
        <f>C165</f>
        <v>40000</v>
      </c>
      <c r="Q165" s="115">
        <f>C165</f>
        <v>40000</v>
      </c>
    </row>
    <row r="166" spans="1:17" ht="33.75" customHeight="1">
      <c r="A166" s="125">
        <v>451</v>
      </c>
      <c r="B166" s="126" t="s">
        <v>179</v>
      </c>
      <c r="C166" s="136">
        <f t="shared" si="25"/>
        <v>40000</v>
      </c>
      <c r="D166" s="136"/>
      <c r="E166" s="136"/>
      <c r="F166" s="136"/>
      <c r="G166" s="136">
        <f>G167</f>
        <v>40000</v>
      </c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</row>
    <row r="167" spans="1:17" s="26" customFormat="1" ht="28.5" customHeight="1" hidden="1">
      <c r="A167" s="21">
        <v>4511</v>
      </c>
      <c r="B167" s="22" t="s">
        <v>179</v>
      </c>
      <c r="C167" s="23">
        <f t="shared" si="25"/>
        <v>40000</v>
      </c>
      <c r="D167" s="30"/>
      <c r="E167" s="30"/>
      <c r="F167" s="27"/>
      <c r="G167" s="27">
        <v>40000</v>
      </c>
      <c r="H167" s="30"/>
      <c r="I167" s="30"/>
      <c r="J167" s="30"/>
      <c r="K167" s="30"/>
      <c r="L167" s="30"/>
      <c r="M167" s="30"/>
      <c r="N167" s="30"/>
      <c r="O167" s="28"/>
      <c r="P167" s="25"/>
      <c r="Q167" s="25"/>
    </row>
    <row r="168" spans="1:17" s="26" customFormat="1" ht="28.5" customHeight="1">
      <c r="A168" s="113"/>
      <c r="B168" s="114" t="s">
        <v>46</v>
      </c>
      <c r="C168" s="120">
        <f t="shared" si="25"/>
        <v>1840400</v>
      </c>
      <c r="D168" s="120">
        <f>D100+D109+D149+D156</f>
        <v>10000</v>
      </c>
      <c r="E168" s="120">
        <f>E117</f>
        <v>4000</v>
      </c>
      <c r="F168" s="120">
        <f>F100+F109+F149+F156</f>
        <v>80000</v>
      </c>
      <c r="G168" s="120">
        <f>G100+G109+G149+G156+G165</f>
        <v>1047400</v>
      </c>
      <c r="H168" s="120">
        <f aca="true" t="shared" si="34" ref="H168:M168">H100+H109+H149+H156</f>
        <v>0</v>
      </c>
      <c r="I168" s="120">
        <f t="shared" si="34"/>
        <v>0</v>
      </c>
      <c r="J168" s="120">
        <f t="shared" si="34"/>
        <v>2500</v>
      </c>
      <c r="K168" s="120">
        <f t="shared" si="34"/>
        <v>8000</v>
      </c>
      <c r="L168" s="120">
        <f t="shared" si="34"/>
        <v>3500</v>
      </c>
      <c r="M168" s="120">
        <f t="shared" si="34"/>
        <v>25000</v>
      </c>
      <c r="N168" s="120">
        <f>N100+N109+N149+N153+N156</f>
        <v>650000</v>
      </c>
      <c r="O168" s="120">
        <f>O100+O109+O149+O156</f>
        <v>10000</v>
      </c>
      <c r="P168" s="120">
        <f>P100+P109+P149+P153+P156+P165</f>
        <v>1840400</v>
      </c>
      <c r="Q168" s="120">
        <f>Q100+Q109+Q149+Q153+Q156+Q165</f>
        <v>1840400</v>
      </c>
    </row>
    <row r="169" spans="1:17" s="26" customFormat="1" ht="100.5" customHeight="1">
      <c r="A169" s="240" t="s">
        <v>155</v>
      </c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</row>
    <row r="170" spans="1:19" s="26" customFormat="1" ht="49.5" customHeight="1">
      <c r="A170" s="29" t="s">
        <v>7</v>
      </c>
      <c r="B170" s="29" t="s">
        <v>8</v>
      </c>
      <c r="C170" s="150" t="s">
        <v>198</v>
      </c>
      <c r="D170" s="18" t="s">
        <v>67</v>
      </c>
      <c r="E170" s="18"/>
      <c r="F170" s="17"/>
      <c r="G170" s="18"/>
      <c r="H170" s="110"/>
      <c r="I170" s="18"/>
      <c r="J170" s="17"/>
      <c r="K170" s="190"/>
      <c r="L170" s="110"/>
      <c r="M170" s="110"/>
      <c r="N170" s="18"/>
      <c r="O170" s="18" t="s">
        <v>184</v>
      </c>
      <c r="P170" s="153" t="s">
        <v>170</v>
      </c>
      <c r="Q170" s="153" t="s">
        <v>199</v>
      </c>
      <c r="R170" s="20">
        <v>0.01</v>
      </c>
      <c r="S170" s="20">
        <v>0.015</v>
      </c>
    </row>
    <row r="171" spans="1:17" s="26" customFormat="1" ht="24.75" customHeight="1">
      <c r="A171" s="113">
        <v>31</v>
      </c>
      <c r="B171" s="114" t="s">
        <v>52</v>
      </c>
      <c r="C171" s="120">
        <f aca="true" t="shared" si="35" ref="C171:C185">SUM(D171:O171)</f>
        <v>253600</v>
      </c>
      <c r="D171" s="120">
        <f>D172+D174+D176</f>
        <v>253600</v>
      </c>
      <c r="E171" s="120">
        <f>E172+E174+E176</f>
        <v>0</v>
      </c>
      <c r="F171" s="120">
        <f aca="true" t="shared" si="36" ref="F171:O171">F172+F174+F176</f>
        <v>0</v>
      </c>
      <c r="G171" s="120">
        <f t="shared" si="36"/>
        <v>0</v>
      </c>
      <c r="H171" s="120">
        <f t="shared" si="36"/>
        <v>0</v>
      </c>
      <c r="I171" s="120">
        <f t="shared" si="36"/>
        <v>0</v>
      </c>
      <c r="J171" s="120">
        <f t="shared" si="36"/>
        <v>0</v>
      </c>
      <c r="K171" s="120">
        <f>K172+K174+K176</f>
        <v>0</v>
      </c>
      <c r="L171" s="120">
        <f t="shared" si="36"/>
        <v>0</v>
      </c>
      <c r="M171" s="120">
        <f t="shared" si="36"/>
        <v>0</v>
      </c>
      <c r="N171" s="120">
        <f t="shared" si="36"/>
        <v>0</v>
      </c>
      <c r="O171" s="120">
        <f t="shared" si="36"/>
        <v>0</v>
      </c>
      <c r="P171" s="115">
        <f>C171</f>
        <v>253600</v>
      </c>
      <c r="Q171" s="115">
        <f>C171</f>
        <v>253600</v>
      </c>
    </row>
    <row r="172" spans="1:17" ht="24.75" customHeight="1">
      <c r="A172" s="125">
        <v>311</v>
      </c>
      <c r="B172" s="126" t="s">
        <v>53</v>
      </c>
      <c r="C172" s="136">
        <f t="shared" si="35"/>
        <v>200000</v>
      </c>
      <c r="D172" s="136">
        <f>SUM(D173)</f>
        <v>200000</v>
      </c>
      <c r="E172" s="136">
        <f>SUM(E173)</f>
        <v>0</v>
      </c>
      <c r="F172" s="136">
        <f aca="true" t="shared" si="37" ref="F172:N172">SUM(F173)</f>
        <v>0</v>
      </c>
      <c r="G172" s="136">
        <f t="shared" si="37"/>
        <v>0</v>
      </c>
      <c r="H172" s="136">
        <f t="shared" si="37"/>
        <v>0</v>
      </c>
      <c r="I172" s="136">
        <f t="shared" si="37"/>
        <v>0</v>
      </c>
      <c r="J172" s="136">
        <f t="shared" si="37"/>
        <v>0</v>
      </c>
      <c r="K172" s="136">
        <f t="shared" si="37"/>
        <v>0</v>
      </c>
      <c r="L172" s="136">
        <f t="shared" si="37"/>
        <v>0</v>
      </c>
      <c r="M172" s="136">
        <f t="shared" si="37"/>
        <v>0</v>
      </c>
      <c r="N172" s="136">
        <f t="shared" si="37"/>
        <v>0</v>
      </c>
      <c r="O172" s="136">
        <f>SUM(O173)</f>
        <v>0</v>
      </c>
      <c r="P172" s="136"/>
      <c r="Q172" s="136"/>
    </row>
    <row r="173" spans="1:17" s="26" customFormat="1" ht="24.75" customHeight="1" hidden="1">
      <c r="A173" s="21">
        <v>3111</v>
      </c>
      <c r="B173" s="22" t="s">
        <v>54</v>
      </c>
      <c r="C173" s="23">
        <f t="shared" si="35"/>
        <v>200000</v>
      </c>
      <c r="D173" s="30">
        <v>200000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28"/>
      <c r="O173" s="30"/>
      <c r="P173" s="25"/>
      <c r="Q173" s="25"/>
    </row>
    <row r="174" spans="1:17" ht="24.75" customHeight="1">
      <c r="A174" s="125">
        <v>312</v>
      </c>
      <c r="B174" s="126" t="s">
        <v>55</v>
      </c>
      <c r="C174" s="136">
        <f t="shared" si="35"/>
        <v>21600</v>
      </c>
      <c r="D174" s="136">
        <f>SUM(D175)</f>
        <v>21600</v>
      </c>
      <c r="E174" s="136">
        <f>SUM(E175)</f>
        <v>0</v>
      </c>
      <c r="F174" s="136">
        <f aca="true" t="shared" si="38" ref="F174:O174">SUM(F175)</f>
        <v>0</v>
      </c>
      <c r="G174" s="136">
        <f t="shared" si="38"/>
        <v>0</v>
      </c>
      <c r="H174" s="136">
        <f t="shared" si="38"/>
        <v>0</v>
      </c>
      <c r="I174" s="136">
        <f t="shared" si="38"/>
        <v>0</v>
      </c>
      <c r="J174" s="136">
        <f t="shared" si="38"/>
        <v>0</v>
      </c>
      <c r="K174" s="136">
        <f t="shared" si="38"/>
        <v>0</v>
      </c>
      <c r="L174" s="136">
        <f t="shared" si="38"/>
        <v>0</v>
      </c>
      <c r="M174" s="136">
        <f t="shared" si="38"/>
        <v>0</v>
      </c>
      <c r="N174" s="136">
        <f t="shared" si="38"/>
        <v>0</v>
      </c>
      <c r="O174" s="136">
        <f t="shared" si="38"/>
        <v>0</v>
      </c>
      <c r="P174" s="136"/>
      <c r="Q174" s="136"/>
    </row>
    <row r="175" spans="1:17" s="26" customFormat="1" ht="24.75" customHeight="1" hidden="1">
      <c r="A175" s="21">
        <v>3121</v>
      </c>
      <c r="B175" s="22" t="s">
        <v>55</v>
      </c>
      <c r="C175" s="30">
        <f t="shared" si="35"/>
        <v>21600</v>
      </c>
      <c r="D175" s="30">
        <v>21600</v>
      </c>
      <c r="E175" s="27"/>
      <c r="F175" s="27"/>
      <c r="G175" s="30"/>
      <c r="H175" s="30"/>
      <c r="I175" s="30"/>
      <c r="J175" s="30"/>
      <c r="K175" s="30"/>
      <c r="L175" s="30"/>
      <c r="M175" s="30"/>
      <c r="N175" s="28"/>
      <c r="O175" s="222"/>
      <c r="P175" s="25"/>
      <c r="Q175" s="25"/>
    </row>
    <row r="176" spans="1:17" ht="24.75" customHeight="1">
      <c r="A176" s="138">
        <v>313</v>
      </c>
      <c r="B176" s="139" t="s">
        <v>56</v>
      </c>
      <c r="C176" s="140">
        <f t="shared" si="35"/>
        <v>32000</v>
      </c>
      <c r="D176" s="140">
        <f>SUM(D177:D178)</f>
        <v>32000</v>
      </c>
      <c r="E176" s="140">
        <f>SUM(E177:E178)</f>
        <v>0</v>
      </c>
      <c r="F176" s="140">
        <f aca="true" t="shared" si="39" ref="F176:O176">SUM(F177:F178)</f>
        <v>0</v>
      </c>
      <c r="G176" s="140">
        <f t="shared" si="39"/>
        <v>0</v>
      </c>
      <c r="H176" s="140">
        <f t="shared" si="39"/>
        <v>0</v>
      </c>
      <c r="I176" s="140">
        <f t="shared" si="39"/>
        <v>0</v>
      </c>
      <c r="J176" s="140">
        <f t="shared" si="39"/>
        <v>0</v>
      </c>
      <c r="K176" s="140">
        <f>SUM(K177:K178)</f>
        <v>0</v>
      </c>
      <c r="L176" s="140">
        <f t="shared" si="39"/>
        <v>0</v>
      </c>
      <c r="M176" s="140">
        <f t="shared" si="39"/>
        <v>0</v>
      </c>
      <c r="N176" s="140">
        <f t="shared" si="39"/>
        <v>0</v>
      </c>
      <c r="O176" s="140">
        <f t="shared" si="39"/>
        <v>0</v>
      </c>
      <c r="P176" s="140"/>
      <c r="Q176" s="140"/>
    </row>
    <row r="177" spans="1:17" ht="24.75" customHeight="1" hidden="1">
      <c r="A177" s="21">
        <v>3132</v>
      </c>
      <c r="B177" s="22" t="s">
        <v>68</v>
      </c>
      <c r="C177" s="23">
        <f t="shared" si="35"/>
        <v>32000</v>
      </c>
      <c r="D177" s="189">
        <v>32000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28"/>
      <c r="O177" s="189"/>
      <c r="P177" s="25"/>
      <c r="Q177" s="25"/>
    </row>
    <row r="178" spans="1:19" s="26" customFormat="1" ht="24.75" customHeight="1" hidden="1">
      <c r="A178" s="21">
        <v>3133</v>
      </c>
      <c r="B178" s="22" t="s">
        <v>69</v>
      </c>
      <c r="C178" s="23">
        <f t="shared" si="35"/>
        <v>0</v>
      </c>
      <c r="D178" s="189">
        <v>0</v>
      </c>
      <c r="E178" s="27"/>
      <c r="F178" s="27"/>
      <c r="G178" s="27"/>
      <c r="H178" s="27"/>
      <c r="I178" s="27"/>
      <c r="J178" s="30"/>
      <c r="K178" s="30"/>
      <c r="L178" s="30"/>
      <c r="M178" s="30"/>
      <c r="N178" s="28"/>
      <c r="O178" s="189">
        <v>0</v>
      </c>
      <c r="P178" s="25"/>
      <c r="Q178" s="25"/>
      <c r="R178" s="20">
        <v>0.017567</v>
      </c>
      <c r="S178" s="20">
        <v>0.034799</v>
      </c>
    </row>
    <row r="179" spans="1:17" s="26" customFormat="1" ht="24.75" customHeight="1">
      <c r="A179" s="113">
        <v>32</v>
      </c>
      <c r="B179" s="114" t="s">
        <v>13</v>
      </c>
      <c r="C179" s="120">
        <f>SUM(D179:O179)</f>
        <v>12800</v>
      </c>
      <c r="D179" s="120">
        <f>D180+D184</f>
        <v>12800</v>
      </c>
      <c r="E179" s="120">
        <f>E180+E184</f>
        <v>0</v>
      </c>
      <c r="F179" s="120">
        <f aca="true" t="shared" si="40" ref="F179:O179">F180+F184</f>
        <v>0</v>
      </c>
      <c r="G179" s="120">
        <f t="shared" si="40"/>
        <v>0</v>
      </c>
      <c r="H179" s="120">
        <f t="shared" si="40"/>
        <v>0</v>
      </c>
      <c r="I179" s="120">
        <f t="shared" si="40"/>
        <v>0</v>
      </c>
      <c r="J179" s="120">
        <f t="shared" si="40"/>
        <v>0</v>
      </c>
      <c r="K179" s="120">
        <f>K180+K184</f>
        <v>0</v>
      </c>
      <c r="L179" s="120">
        <f t="shared" si="40"/>
        <v>0</v>
      </c>
      <c r="M179" s="120">
        <f t="shared" si="40"/>
        <v>0</v>
      </c>
      <c r="N179" s="120">
        <f t="shared" si="40"/>
        <v>0</v>
      </c>
      <c r="O179" s="120">
        <f t="shared" si="40"/>
        <v>0</v>
      </c>
      <c r="P179" s="115">
        <f>C179</f>
        <v>12800</v>
      </c>
      <c r="Q179" s="115">
        <f>C179</f>
        <v>12800</v>
      </c>
    </row>
    <row r="180" spans="1:17" ht="24.75" customHeight="1">
      <c r="A180" s="125">
        <v>321</v>
      </c>
      <c r="B180" s="126" t="s">
        <v>14</v>
      </c>
      <c r="C180" s="140">
        <f t="shared" si="35"/>
        <v>12800</v>
      </c>
      <c r="D180" s="140">
        <f>SUM(D181:D183)</f>
        <v>12800</v>
      </c>
      <c r="E180" s="140">
        <f>SUM(E181:E183)</f>
        <v>0</v>
      </c>
      <c r="F180" s="140">
        <f aca="true" t="shared" si="41" ref="F180:O180">SUM(F181:F183)</f>
        <v>0</v>
      </c>
      <c r="G180" s="140">
        <f t="shared" si="41"/>
        <v>0</v>
      </c>
      <c r="H180" s="140">
        <f t="shared" si="41"/>
        <v>0</v>
      </c>
      <c r="I180" s="140">
        <f t="shared" si="41"/>
        <v>0</v>
      </c>
      <c r="J180" s="140">
        <f t="shared" si="41"/>
        <v>0</v>
      </c>
      <c r="K180" s="140">
        <f>SUM(K181:K183)</f>
        <v>0</v>
      </c>
      <c r="L180" s="140">
        <f t="shared" si="41"/>
        <v>0</v>
      </c>
      <c r="M180" s="140">
        <f t="shared" si="41"/>
        <v>0</v>
      </c>
      <c r="N180" s="140">
        <f t="shared" si="41"/>
        <v>0</v>
      </c>
      <c r="O180" s="140">
        <f t="shared" si="41"/>
        <v>0</v>
      </c>
      <c r="P180" s="140"/>
      <c r="Q180" s="140"/>
    </row>
    <row r="181" spans="1:17" ht="39.75" customHeight="1" hidden="1">
      <c r="A181" s="21">
        <v>3211</v>
      </c>
      <c r="B181" s="22" t="s">
        <v>15</v>
      </c>
      <c r="C181" s="23">
        <f t="shared" si="35"/>
        <v>1600</v>
      </c>
      <c r="D181" s="30">
        <v>1600</v>
      </c>
      <c r="E181" s="27"/>
      <c r="F181" s="27"/>
      <c r="G181" s="27"/>
      <c r="H181" s="27"/>
      <c r="I181" s="27"/>
      <c r="J181" s="30"/>
      <c r="K181" s="30"/>
      <c r="L181" s="30"/>
      <c r="M181" s="30"/>
      <c r="N181" s="31"/>
      <c r="O181" s="31">
        <v>0</v>
      </c>
      <c r="P181" s="23"/>
      <c r="Q181" s="25"/>
    </row>
    <row r="182" spans="1:17" ht="24.75" customHeight="1" hidden="1">
      <c r="A182" s="21">
        <v>3212</v>
      </c>
      <c r="B182" s="22" t="s">
        <v>16</v>
      </c>
      <c r="C182" s="23">
        <f t="shared" si="35"/>
        <v>10000</v>
      </c>
      <c r="D182" s="27">
        <v>10000</v>
      </c>
      <c r="E182" s="27"/>
      <c r="F182" s="27"/>
      <c r="G182" s="27"/>
      <c r="H182" s="27"/>
      <c r="I182" s="27"/>
      <c r="J182" s="30"/>
      <c r="K182" s="30"/>
      <c r="L182" s="30"/>
      <c r="M182" s="30"/>
      <c r="N182" s="28"/>
      <c r="O182" s="39">
        <v>0</v>
      </c>
      <c r="P182" s="25"/>
      <c r="Q182" s="25"/>
    </row>
    <row r="183" spans="1:17" s="26" customFormat="1" ht="24.75" customHeight="1" hidden="1">
      <c r="A183" s="21">
        <v>3213</v>
      </c>
      <c r="B183" s="22" t="s">
        <v>138</v>
      </c>
      <c r="C183" s="23">
        <f t="shared" si="35"/>
        <v>1200</v>
      </c>
      <c r="D183" s="27">
        <v>1200</v>
      </c>
      <c r="E183" s="27"/>
      <c r="F183" s="27"/>
      <c r="G183" s="27"/>
      <c r="H183" s="27"/>
      <c r="I183" s="27"/>
      <c r="J183" s="30"/>
      <c r="K183" s="30"/>
      <c r="L183" s="30"/>
      <c r="M183" s="30"/>
      <c r="N183" s="28"/>
      <c r="O183" s="39">
        <v>0</v>
      </c>
      <c r="P183" s="25"/>
      <c r="Q183" s="25"/>
    </row>
    <row r="184" spans="1:17" s="26" customFormat="1" ht="24.75" customHeight="1">
      <c r="A184" s="125">
        <v>323</v>
      </c>
      <c r="B184" s="126" t="s">
        <v>25</v>
      </c>
      <c r="C184" s="136">
        <f t="shared" si="35"/>
        <v>0</v>
      </c>
      <c r="D184" s="136">
        <f>SUM(D185:D185)</f>
        <v>0</v>
      </c>
      <c r="E184" s="136">
        <f>SUM(E185:E185)</f>
        <v>0</v>
      </c>
      <c r="F184" s="136">
        <f aca="true" t="shared" si="42" ref="F184:O184">SUM(F185:F185)</f>
        <v>0</v>
      </c>
      <c r="G184" s="136">
        <f t="shared" si="42"/>
        <v>0</v>
      </c>
      <c r="H184" s="136">
        <f t="shared" si="42"/>
        <v>0</v>
      </c>
      <c r="I184" s="136">
        <f t="shared" si="42"/>
        <v>0</v>
      </c>
      <c r="J184" s="136">
        <f t="shared" si="42"/>
        <v>0</v>
      </c>
      <c r="K184" s="136">
        <f t="shared" si="42"/>
        <v>0</v>
      </c>
      <c r="L184" s="136">
        <f t="shared" si="42"/>
        <v>0</v>
      </c>
      <c r="M184" s="136">
        <f t="shared" si="42"/>
        <v>0</v>
      </c>
      <c r="N184" s="136">
        <f t="shared" si="42"/>
        <v>0</v>
      </c>
      <c r="O184" s="136">
        <f t="shared" si="42"/>
        <v>0</v>
      </c>
      <c r="P184" s="136"/>
      <c r="Q184" s="136"/>
    </row>
    <row r="185" spans="1:17" s="26" customFormat="1" ht="24.75" customHeight="1" hidden="1">
      <c r="A185" s="21">
        <v>3236</v>
      </c>
      <c r="B185" s="22" t="s">
        <v>31</v>
      </c>
      <c r="C185" s="142">
        <f t="shared" si="35"/>
        <v>0</v>
      </c>
      <c r="D185" s="30">
        <v>0</v>
      </c>
      <c r="E185" s="27"/>
      <c r="F185" s="27"/>
      <c r="G185" s="27"/>
      <c r="H185" s="27"/>
      <c r="I185" s="27"/>
      <c r="J185" s="30"/>
      <c r="K185" s="30"/>
      <c r="L185" s="30"/>
      <c r="M185" s="30"/>
      <c r="N185" s="28"/>
      <c r="O185" s="28"/>
      <c r="P185" s="25"/>
      <c r="Q185" s="25"/>
    </row>
    <row r="186" spans="1:17" s="26" customFormat="1" ht="28.5" customHeight="1">
      <c r="A186" s="113"/>
      <c r="B186" s="114" t="s">
        <v>46</v>
      </c>
      <c r="C186" s="120">
        <f>SUM(D186:O186)</f>
        <v>266400</v>
      </c>
      <c r="D186" s="120">
        <f>D171+D179</f>
        <v>266400</v>
      </c>
      <c r="E186" s="120">
        <f>E171+E179</f>
        <v>0</v>
      </c>
      <c r="F186" s="120">
        <f>F171+F179</f>
        <v>0</v>
      </c>
      <c r="G186" s="120">
        <f aca="true" t="shared" si="43" ref="G186:O186">G171+G179</f>
        <v>0</v>
      </c>
      <c r="H186" s="120">
        <f t="shared" si="43"/>
        <v>0</v>
      </c>
      <c r="I186" s="120">
        <f t="shared" si="43"/>
        <v>0</v>
      </c>
      <c r="J186" s="120">
        <f>J171+J179</f>
        <v>0</v>
      </c>
      <c r="K186" s="120">
        <f>K171+K179</f>
        <v>0</v>
      </c>
      <c r="L186" s="120">
        <f>L171+L179</f>
        <v>0</v>
      </c>
      <c r="M186" s="120">
        <f t="shared" si="43"/>
        <v>0</v>
      </c>
      <c r="N186" s="120">
        <f t="shared" si="43"/>
        <v>0</v>
      </c>
      <c r="O186" s="120">
        <f t="shared" si="43"/>
        <v>0</v>
      </c>
      <c r="P186" s="120">
        <f>C186</f>
        <v>266400</v>
      </c>
      <c r="Q186" s="120">
        <f>C186</f>
        <v>266400</v>
      </c>
    </row>
    <row r="187" spans="1:17" s="26" customFormat="1" ht="100.5" customHeight="1">
      <c r="A187" s="240" t="s">
        <v>181</v>
      </c>
      <c r="B187" s="240"/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</row>
    <row r="188" spans="1:19" s="26" customFormat="1" ht="82.5" customHeight="1">
      <c r="A188" s="29" t="s">
        <v>7</v>
      </c>
      <c r="B188" s="29" t="s">
        <v>8</v>
      </c>
      <c r="C188" s="150" t="s">
        <v>198</v>
      </c>
      <c r="D188" s="18"/>
      <c r="E188" s="18"/>
      <c r="F188" s="17"/>
      <c r="G188" s="110" t="s">
        <v>130</v>
      </c>
      <c r="H188" s="110"/>
      <c r="I188" s="18"/>
      <c r="J188" s="17"/>
      <c r="K188" s="190"/>
      <c r="L188" s="110"/>
      <c r="M188" s="110"/>
      <c r="N188" s="18"/>
      <c r="O188" s="18"/>
      <c r="P188" s="153" t="s">
        <v>170</v>
      </c>
      <c r="Q188" s="153" t="s">
        <v>199</v>
      </c>
      <c r="R188" s="20">
        <v>0.01</v>
      </c>
      <c r="S188" s="20">
        <v>0.015</v>
      </c>
    </row>
    <row r="189" spans="1:17" s="26" customFormat="1" ht="24.75" customHeight="1">
      <c r="A189" s="113">
        <v>31</v>
      </c>
      <c r="B189" s="114" t="s">
        <v>52</v>
      </c>
      <c r="C189" s="115">
        <f aca="true" t="shared" si="44" ref="C189:C198">SUM(D189:O189)</f>
        <v>8540000</v>
      </c>
      <c r="D189" s="115"/>
      <c r="E189" s="115">
        <f aca="true" t="shared" si="45" ref="E189:N189">E190+E194+E196</f>
        <v>0</v>
      </c>
      <c r="F189" s="115">
        <f t="shared" si="45"/>
        <v>0</v>
      </c>
      <c r="G189" s="115">
        <f>G190+G194+G196</f>
        <v>8540000</v>
      </c>
      <c r="H189" s="120">
        <f t="shared" si="45"/>
        <v>0</v>
      </c>
      <c r="I189" s="120">
        <f t="shared" si="45"/>
        <v>0</v>
      </c>
      <c r="J189" s="120">
        <f t="shared" si="45"/>
        <v>0</v>
      </c>
      <c r="K189" s="120">
        <f t="shared" si="45"/>
        <v>0</v>
      </c>
      <c r="L189" s="120">
        <f t="shared" si="45"/>
        <v>0</v>
      </c>
      <c r="M189" s="120">
        <f t="shared" si="45"/>
        <v>0</v>
      </c>
      <c r="N189" s="120">
        <f t="shared" si="45"/>
        <v>0</v>
      </c>
      <c r="O189" s="120"/>
      <c r="P189" s="115">
        <f>C189</f>
        <v>8540000</v>
      </c>
      <c r="Q189" s="115">
        <f>C189</f>
        <v>8540000</v>
      </c>
    </row>
    <row r="190" spans="1:17" ht="24.75" customHeight="1">
      <c r="A190" s="125">
        <v>311</v>
      </c>
      <c r="B190" s="126" t="s">
        <v>53</v>
      </c>
      <c r="C190" s="127">
        <f>SUM(D190:O190)</f>
        <v>6775000</v>
      </c>
      <c r="D190" s="127"/>
      <c r="E190" s="127">
        <f>SUM(E191)</f>
        <v>0</v>
      </c>
      <c r="F190" s="127">
        <f aca="true" t="shared" si="46" ref="F190:N190">SUM(F191)</f>
        <v>0</v>
      </c>
      <c r="G190" s="136">
        <f>SUM(G191:G193)</f>
        <v>6775000</v>
      </c>
      <c r="H190" s="136">
        <f t="shared" si="46"/>
        <v>0</v>
      </c>
      <c r="I190" s="136">
        <f t="shared" si="46"/>
        <v>0</v>
      </c>
      <c r="J190" s="136">
        <f t="shared" si="46"/>
        <v>0</v>
      </c>
      <c r="K190" s="136">
        <f t="shared" si="46"/>
        <v>0</v>
      </c>
      <c r="L190" s="136">
        <f t="shared" si="46"/>
        <v>0</v>
      </c>
      <c r="M190" s="136">
        <f t="shared" si="46"/>
        <v>0</v>
      </c>
      <c r="N190" s="136">
        <f t="shared" si="46"/>
        <v>0</v>
      </c>
      <c r="O190" s="136"/>
      <c r="P190" s="136"/>
      <c r="Q190" s="136"/>
    </row>
    <row r="191" spans="1:17" ht="24.75" customHeight="1" hidden="1">
      <c r="A191" s="21">
        <v>3111</v>
      </c>
      <c r="B191" s="22" t="s">
        <v>54</v>
      </c>
      <c r="C191" s="23">
        <f t="shared" si="44"/>
        <v>6700000</v>
      </c>
      <c r="D191" s="23"/>
      <c r="E191" s="23"/>
      <c r="F191" s="23"/>
      <c r="G191" s="234">
        <v>6700000</v>
      </c>
      <c r="H191" s="30"/>
      <c r="I191" s="30"/>
      <c r="J191" s="30"/>
      <c r="K191" s="30"/>
      <c r="L191" s="30"/>
      <c r="M191" s="30"/>
      <c r="N191" s="28"/>
      <c r="O191" s="30"/>
      <c r="P191" s="25"/>
      <c r="Q191" s="25"/>
    </row>
    <row r="192" spans="1:17" ht="24.75" customHeight="1" hidden="1">
      <c r="A192" s="21">
        <v>3114</v>
      </c>
      <c r="B192" s="22" t="s">
        <v>194</v>
      </c>
      <c r="C192" s="23">
        <f t="shared" si="44"/>
        <v>50000</v>
      </c>
      <c r="D192" s="23"/>
      <c r="E192" s="23"/>
      <c r="F192" s="212"/>
      <c r="G192" s="234">
        <v>50000</v>
      </c>
      <c r="H192" s="213"/>
      <c r="I192" s="30"/>
      <c r="J192" s="30"/>
      <c r="K192" s="30"/>
      <c r="L192" s="30"/>
      <c r="M192" s="30"/>
      <c r="N192" s="28"/>
      <c r="O192" s="30"/>
      <c r="P192" s="25"/>
      <c r="Q192" s="25"/>
    </row>
    <row r="193" spans="1:17" s="26" customFormat="1" ht="24.75" customHeight="1" hidden="1">
      <c r="A193" s="21">
        <v>3113</v>
      </c>
      <c r="B193" s="22" t="s">
        <v>195</v>
      </c>
      <c r="C193" s="23">
        <f t="shared" si="44"/>
        <v>25000</v>
      </c>
      <c r="D193" s="23"/>
      <c r="E193" s="23"/>
      <c r="F193" s="212"/>
      <c r="G193" s="234">
        <v>25000</v>
      </c>
      <c r="H193" s="213"/>
      <c r="I193" s="30"/>
      <c r="J193" s="30"/>
      <c r="K193" s="30"/>
      <c r="L193" s="30"/>
      <c r="M193" s="30"/>
      <c r="N193" s="28"/>
      <c r="O193" s="30"/>
      <c r="P193" s="25"/>
      <c r="Q193" s="25"/>
    </row>
    <row r="194" spans="1:17" ht="24.75" customHeight="1">
      <c r="A194" s="125">
        <v>312</v>
      </c>
      <c r="B194" s="126" t="s">
        <v>55</v>
      </c>
      <c r="C194" s="127">
        <f t="shared" si="44"/>
        <v>500000</v>
      </c>
      <c r="D194" s="127"/>
      <c r="E194" s="127">
        <f>SUM(E195)</f>
        <v>0</v>
      </c>
      <c r="F194" s="127">
        <f aca="true" t="shared" si="47" ref="F194:N194">SUM(F195)</f>
        <v>0</v>
      </c>
      <c r="G194" s="214">
        <f t="shared" si="47"/>
        <v>500000</v>
      </c>
      <c r="H194" s="136">
        <f t="shared" si="47"/>
        <v>0</v>
      </c>
      <c r="I194" s="136">
        <f t="shared" si="47"/>
        <v>0</v>
      </c>
      <c r="J194" s="136">
        <f t="shared" si="47"/>
        <v>0</v>
      </c>
      <c r="K194" s="136">
        <f t="shared" si="47"/>
        <v>0</v>
      </c>
      <c r="L194" s="136">
        <f t="shared" si="47"/>
        <v>0</v>
      </c>
      <c r="M194" s="136">
        <f t="shared" si="47"/>
        <v>0</v>
      </c>
      <c r="N194" s="136">
        <f t="shared" si="47"/>
        <v>0</v>
      </c>
      <c r="O194" s="136"/>
      <c r="P194" s="136"/>
      <c r="Q194" s="136"/>
    </row>
    <row r="195" spans="1:17" s="26" customFormat="1" ht="24.75" customHeight="1" hidden="1">
      <c r="A195" s="21">
        <v>3121</v>
      </c>
      <c r="B195" s="22" t="s">
        <v>55</v>
      </c>
      <c r="C195" s="23">
        <f t="shared" si="44"/>
        <v>500000</v>
      </c>
      <c r="D195" s="23"/>
      <c r="E195" s="24"/>
      <c r="F195" s="24"/>
      <c r="G195" s="234">
        <v>500000</v>
      </c>
      <c r="H195" s="30"/>
      <c r="I195" s="30"/>
      <c r="J195" s="30"/>
      <c r="K195" s="30"/>
      <c r="L195" s="30"/>
      <c r="M195" s="30"/>
      <c r="N195" s="28"/>
      <c r="O195" s="39"/>
      <c r="P195" s="25"/>
      <c r="Q195" s="25"/>
    </row>
    <row r="196" spans="1:17" ht="24.75" customHeight="1">
      <c r="A196" s="138">
        <v>313</v>
      </c>
      <c r="B196" s="139" t="s">
        <v>56</v>
      </c>
      <c r="C196" s="128">
        <f t="shared" si="44"/>
        <v>1265000</v>
      </c>
      <c r="D196" s="128"/>
      <c r="E196" s="128">
        <f aca="true" t="shared" si="48" ref="E196:N196">SUM(E197:E198)</f>
        <v>0</v>
      </c>
      <c r="F196" s="128">
        <f t="shared" si="48"/>
        <v>0</v>
      </c>
      <c r="G196" s="128">
        <f t="shared" si="48"/>
        <v>1265000</v>
      </c>
      <c r="H196" s="140">
        <f t="shared" si="48"/>
        <v>0</v>
      </c>
      <c r="I196" s="140">
        <f t="shared" si="48"/>
        <v>0</v>
      </c>
      <c r="J196" s="140">
        <f t="shared" si="48"/>
        <v>0</v>
      </c>
      <c r="K196" s="140">
        <f t="shared" si="48"/>
        <v>0</v>
      </c>
      <c r="L196" s="140">
        <f t="shared" si="48"/>
        <v>0</v>
      </c>
      <c r="M196" s="140">
        <f t="shared" si="48"/>
        <v>0</v>
      </c>
      <c r="N196" s="140">
        <f t="shared" si="48"/>
        <v>0</v>
      </c>
      <c r="O196" s="140"/>
      <c r="P196" s="140"/>
      <c r="Q196" s="140"/>
    </row>
    <row r="197" spans="1:17" ht="24.75" customHeight="1" hidden="1">
      <c r="A197" s="21">
        <v>3132</v>
      </c>
      <c r="B197" s="22" t="s">
        <v>68</v>
      </c>
      <c r="C197" s="23">
        <f t="shared" si="44"/>
        <v>1265000</v>
      </c>
      <c r="D197" s="192"/>
      <c r="E197" s="23"/>
      <c r="F197" s="23"/>
      <c r="G197" s="234">
        <v>1265000</v>
      </c>
      <c r="H197" s="30"/>
      <c r="I197" s="30"/>
      <c r="J197" s="30"/>
      <c r="K197" s="30"/>
      <c r="L197" s="30"/>
      <c r="M197" s="30"/>
      <c r="N197" s="28"/>
      <c r="O197" s="189"/>
      <c r="P197" s="25"/>
      <c r="Q197" s="25"/>
    </row>
    <row r="198" spans="1:19" s="26" customFormat="1" ht="24.75" customHeight="1" hidden="1">
      <c r="A198" s="21">
        <v>3133</v>
      </c>
      <c r="B198" s="22" t="s">
        <v>69</v>
      </c>
      <c r="C198" s="23">
        <f t="shared" si="44"/>
        <v>0</v>
      </c>
      <c r="D198" s="192"/>
      <c r="E198" s="24"/>
      <c r="F198" s="24"/>
      <c r="G198" s="24">
        <v>0</v>
      </c>
      <c r="H198" s="27"/>
      <c r="I198" s="27"/>
      <c r="J198" s="30"/>
      <c r="K198" s="30"/>
      <c r="L198" s="30"/>
      <c r="M198" s="30"/>
      <c r="N198" s="28"/>
      <c r="O198" s="189"/>
      <c r="P198" s="25"/>
      <c r="Q198" s="25"/>
      <c r="R198" s="20">
        <v>0.017567</v>
      </c>
      <c r="S198" s="20">
        <v>0.034799</v>
      </c>
    </row>
    <row r="199" spans="1:17" s="26" customFormat="1" ht="24.75" customHeight="1">
      <c r="A199" s="113">
        <v>32</v>
      </c>
      <c r="B199" s="114" t="s">
        <v>13</v>
      </c>
      <c r="C199" s="115">
        <f aca="true" t="shared" si="49" ref="C199:C204">SUM(D199:O199)</f>
        <v>235000</v>
      </c>
      <c r="D199" s="115"/>
      <c r="E199" s="115">
        <v>0</v>
      </c>
      <c r="F199" s="115">
        <v>0</v>
      </c>
      <c r="G199" s="115">
        <f>G200+G202</f>
        <v>235000</v>
      </c>
      <c r="H199" s="120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/>
      <c r="P199" s="115">
        <f>C199</f>
        <v>235000</v>
      </c>
      <c r="Q199" s="115">
        <f>C199</f>
        <v>235000</v>
      </c>
    </row>
    <row r="200" spans="1:17" ht="39.75" customHeight="1">
      <c r="A200" s="125">
        <v>321</v>
      </c>
      <c r="B200" s="126" t="s">
        <v>14</v>
      </c>
      <c r="C200" s="128">
        <f t="shared" si="49"/>
        <v>195000</v>
      </c>
      <c r="D200" s="128"/>
      <c r="E200" s="128">
        <f aca="true" t="shared" si="50" ref="E200:N200">SUM(E201:E201)</f>
        <v>0</v>
      </c>
      <c r="F200" s="128">
        <f t="shared" si="50"/>
        <v>0</v>
      </c>
      <c r="G200" s="128">
        <f t="shared" si="50"/>
        <v>195000</v>
      </c>
      <c r="H200" s="140">
        <f t="shared" si="50"/>
        <v>0</v>
      </c>
      <c r="I200" s="140">
        <f t="shared" si="50"/>
        <v>0</v>
      </c>
      <c r="J200" s="140">
        <f t="shared" si="50"/>
        <v>0</v>
      </c>
      <c r="K200" s="140">
        <f t="shared" si="50"/>
        <v>0</v>
      </c>
      <c r="L200" s="140">
        <f t="shared" si="50"/>
        <v>0</v>
      </c>
      <c r="M200" s="140">
        <f t="shared" si="50"/>
        <v>0</v>
      </c>
      <c r="N200" s="140">
        <f t="shared" si="50"/>
        <v>0</v>
      </c>
      <c r="O200" s="140"/>
      <c r="P200" s="140"/>
      <c r="Q200" s="140"/>
    </row>
    <row r="201" spans="1:17" s="26" customFormat="1" ht="24.75" customHeight="1" hidden="1">
      <c r="A201" s="21">
        <v>3212</v>
      </c>
      <c r="B201" s="22" t="s">
        <v>16</v>
      </c>
      <c r="C201" s="23">
        <f t="shared" si="49"/>
        <v>195000</v>
      </c>
      <c r="D201" s="24"/>
      <c r="E201" s="24"/>
      <c r="F201" s="24"/>
      <c r="G201" s="234">
        <v>195000</v>
      </c>
      <c r="H201" s="27"/>
      <c r="I201" s="27"/>
      <c r="J201" s="30"/>
      <c r="K201" s="30"/>
      <c r="L201" s="30"/>
      <c r="M201" s="30"/>
      <c r="N201" s="28"/>
      <c r="O201" s="39"/>
      <c r="P201" s="25"/>
      <c r="Q201" s="25"/>
    </row>
    <row r="202" spans="1:17" s="26" customFormat="1" ht="24.75" customHeight="1">
      <c r="A202" s="125">
        <v>329</v>
      </c>
      <c r="B202" s="126" t="s">
        <v>35</v>
      </c>
      <c r="C202" s="127">
        <f t="shared" si="49"/>
        <v>40000</v>
      </c>
      <c r="D202" s="127"/>
      <c r="E202" s="127"/>
      <c r="F202" s="127"/>
      <c r="G202" s="127">
        <f>G203</f>
        <v>40000</v>
      </c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</row>
    <row r="203" spans="1:17" s="26" customFormat="1" ht="24.75" customHeight="1" hidden="1">
      <c r="A203" s="21">
        <v>3295</v>
      </c>
      <c r="B203" s="22" t="s">
        <v>40</v>
      </c>
      <c r="C203" s="31">
        <f t="shared" si="49"/>
        <v>40000</v>
      </c>
      <c r="D203" s="23"/>
      <c r="E203" s="24"/>
      <c r="F203" s="24"/>
      <c r="G203" s="24">
        <v>40000</v>
      </c>
      <c r="H203" s="27"/>
      <c r="I203" s="27"/>
      <c r="J203" s="30"/>
      <c r="K203" s="30"/>
      <c r="L203" s="30"/>
      <c r="M203" s="30"/>
      <c r="N203" s="28"/>
      <c r="O203" s="28"/>
      <c r="P203" s="25"/>
      <c r="Q203" s="25"/>
    </row>
    <row r="204" spans="1:17" s="26" customFormat="1" ht="28.5" customHeight="1">
      <c r="A204" s="113"/>
      <c r="B204" s="114" t="s">
        <v>46</v>
      </c>
      <c r="C204" s="115">
        <f t="shared" si="49"/>
        <v>8775000</v>
      </c>
      <c r="D204" s="115"/>
      <c r="E204" s="115">
        <f aca="true" t="shared" si="51" ref="E204:O204">E189+E199</f>
        <v>0</v>
      </c>
      <c r="F204" s="115">
        <f t="shared" si="51"/>
        <v>0</v>
      </c>
      <c r="G204" s="115">
        <f>G189+G199</f>
        <v>8775000</v>
      </c>
      <c r="H204" s="120">
        <f t="shared" si="51"/>
        <v>0</v>
      </c>
      <c r="I204" s="120">
        <f t="shared" si="51"/>
        <v>0</v>
      </c>
      <c r="J204" s="120">
        <f t="shared" si="51"/>
        <v>0</v>
      </c>
      <c r="K204" s="120">
        <f t="shared" si="51"/>
        <v>0</v>
      </c>
      <c r="L204" s="120">
        <f t="shared" si="51"/>
        <v>0</v>
      </c>
      <c r="M204" s="120">
        <f t="shared" si="51"/>
        <v>0</v>
      </c>
      <c r="N204" s="120">
        <f t="shared" si="51"/>
        <v>0</v>
      </c>
      <c r="O204" s="120">
        <f t="shared" si="51"/>
        <v>0</v>
      </c>
      <c r="P204" s="120">
        <f>C204+100000</f>
        <v>8875000</v>
      </c>
      <c r="Q204" s="120">
        <f>C204+200000</f>
        <v>8975000</v>
      </c>
    </row>
    <row r="205" spans="1:17" s="26" customFormat="1" ht="28.5" customHeight="1">
      <c r="A205" s="253" t="s">
        <v>152</v>
      </c>
      <c r="B205" s="253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</row>
    <row r="206" spans="1:17" s="13" customFormat="1" ht="28.5" customHeight="1">
      <c r="A206" s="242" t="s">
        <v>153</v>
      </c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</row>
    <row r="207" spans="1:17" s="13" customFormat="1" ht="103.5" customHeight="1">
      <c r="A207" s="239" t="s">
        <v>144</v>
      </c>
      <c r="B207" s="239"/>
      <c r="C207" s="239"/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39"/>
      <c r="Q207" s="239"/>
    </row>
    <row r="208" spans="1:17" s="13" customFormat="1" ht="51.75" customHeight="1">
      <c r="A208" s="29" t="s">
        <v>82</v>
      </c>
      <c r="B208" s="29" t="s">
        <v>8</v>
      </c>
      <c r="C208" s="150" t="s">
        <v>198</v>
      </c>
      <c r="D208" s="18" t="s">
        <v>67</v>
      </c>
      <c r="E208" s="18" t="s">
        <v>49</v>
      </c>
      <c r="F208" s="17" t="s">
        <v>178</v>
      </c>
      <c r="G208" s="18" t="s">
        <v>139</v>
      </c>
      <c r="H208" s="110" t="s">
        <v>128</v>
      </c>
      <c r="I208" s="18" t="s">
        <v>51</v>
      </c>
      <c r="J208" s="18" t="s">
        <v>171</v>
      </c>
      <c r="K208" s="17" t="s">
        <v>172</v>
      </c>
      <c r="L208" s="110" t="s">
        <v>129</v>
      </c>
      <c r="M208" s="110" t="s">
        <v>130</v>
      </c>
      <c r="N208" s="18" t="s">
        <v>127</v>
      </c>
      <c r="O208" s="18" t="s">
        <v>83</v>
      </c>
      <c r="P208" s="153" t="s">
        <v>170</v>
      </c>
      <c r="Q208" s="153" t="s">
        <v>199</v>
      </c>
    </row>
    <row r="209" spans="1:19" s="13" customFormat="1" ht="24.75" customHeight="1">
      <c r="A209" s="35"/>
      <c r="B209" s="35"/>
      <c r="C209" s="36"/>
      <c r="D209" s="37"/>
      <c r="E209" s="38"/>
      <c r="F209" s="38"/>
      <c r="G209" s="38"/>
      <c r="H209" s="38"/>
      <c r="I209" s="38"/>
      <c r="J209" s="38"/>
      <c r="K209" s="38"/>
      <c r="L209" s="38"/>
      <c r="M209" s="38"/>
      <c r="N209" s="39"/>
      <c r="O209" s="39"/>
      <c r="P209" s="39"/>
      <c r="Q209" s="39"/>
      <c r="R209" s="20">
        <v>0</v>
      </c>
      <c r="S209" s="20">
        <v>0</v>
      </c>
    </row>
    <row r="210" spans="1:17" s="26" customFormat="1" ht="24.75" customHeight="1">
      <c r="A210" s="113">
        <v>32</v>
      </c>
      <c r="B210" s="122" t="s">
        <v>13</v>
      </c>
      <c r="C210" s="115">
        <f>SUM(D210:O210)</f>
        <v>110000</v>
      </c>
      <c r="D210" s="115">
        <f>D212</f>
        <v>65000</v>
      </c>
      <c r="E210" s="115">
        <f>E212</f>
        <v>0</v>
      </c>
      <c r="F210" s="115">
        <f aca="true" t="shared" si="52" ref="F210:O210">F212</f>
        <v>0</v>
      </c>
      <c r="G210" s="115">
        <f t="shared" si="52"/>
        <v>0</v>
      </c>
      <c r="H210" s="115">
        <f t="shared" si="52"/>
        <v>0</v>
      </c>
      <c r="I210" s="115">
        <f t="shared" si="52"/>
        <v>0</v>
      </c>
      <c r="J210" s="115">
        <f t="shared" si="52"/>
        <v>0</v>
      </c>
      <c r="K210" s="115"/>
      <c r="L210" s="115">
        <f t="shared" si="52"/>
        <v>0</v>
      </c>
      <c r="M210" s="115">
        <f>M212+M213</f>
        <v>45000</v>
      </c>
      <c r="N210" s="115">
        <f t="shared" si="52"/>
        <v>0</v>
      </c>
      <c r="O210" s="115">
        <f t="shared" si="52"/>
        <v>0</v>
      </c>
      <c r="P210" s="115">
        <f>C210</f>
        <v>110000</v>
      </c>
      <c r="Q210" s="115">
        <f>ROUNDUP($P210*(1+$S209),0)</f>
        <v>110000</v>
      </c>
    </row>
    <row r="211" spans="1:17" s="13" customFormat="1" ht="24.75" customHeight="1">
      <c r="A211" s="125">
        <v>322</v>
      </c>
      <c r="B211" s="141" t="s">
        <v>19</v>
      </c>
      <c r="C211" s="136">
        <f>SUM(D211:O211)</f>
        <v>65000</v>
      </c>
      <c r="D211" s="136">
        <f>D212</f>
        <v>65000</v>
      </c>
      <c r="E211" s="136">
        <f>E212</f>
        <v>0</v>
      </c>
      <c r="F211" s="136">
        <f aca="true" t="shared" si="53" ref="F211:O211">F212</f>
        <v>0</v>
      </c>
      <c r="G211" s="136">
        <f t="shared" si="53"/>
        <v>0</v>
      </c>
      <c r="H211" s="136">
        <f t="shared" si="53"/>
        <v>0</v>
      </c>
      <c r="I211" s="136">
        <f t="shared" si="53"/>
        <v>0</v>
      </c>
      <c r="J211" s="136">
        <f t="shared" si="53"/>
        <v>0</v>
      </c>
      <c r="K211" s="136"/>
      <c r="L211" s="136">
        <f t="shared" si="53"/>
        <v>0</v>
      </c>
      <c r="M211" s="136">
        <f t="shared" si="53"/>
        <v>0</v>
      </c>
      <c r="N211" s="136">
        <f t="shared" si="53"/>
        <v>0</v>
      </c>
      <c r="O211" s="136">
        <f t="shared" si="53"/>
        <v>0</v>
      </c>
      <c r="P211" s="137"/>
      <c r="Q211" s="137"/>
    </row>
    <row r="212" spans="1:17" s="13" customFormat="1" ht="24.75" customHeight="1" hidden="1">
      <c r="A212" s="21">
        <v>3222</v>
      </c>
      <c r="B212" s="40" t="s">
        <v>61</v>
      </c>
      <c r="C212" s="23">
        <f>SUM(D212:O212)</f>
        <v>65000</v>
      </c>
      <c r="D212" s="23">
        <v>65000</v>
      </c>
      <c r="E212" s="23"/>
      <c r="F212" s="23"/>
      <c r="G212" s="23"/>
      <c r="H212" s="23"/>
      <c r="I212" s="232"/>
      <c r="J212" s="23"/>
      <c r="K212" s="23"/>
      <c r="L212" s="23"/>
      <c r="M212" s="23"/>
      <c r="N212" s="39"/>
      <c r="O212" s="39"/>
      <c r="P212" s="41"/>
      <c r="Q212" s="41"/>
    </row>
    <row r="213" spans="1:17" s="13" customFormat="1" ht="24.75" customHeight="1" hidden="1">
      <c r="A213" s="21">
        <v>3222</v>
      </c>
      <c r="B213" s="40" t="s">
        <v>163</v>
      </c>
      <c r="C213" s="23">
        <f>SUM(D213:O213)</f>
        <v>45000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>
        <v>45000</v>
      </c>
      <c r="N213" s="39"/>
      <c r="O213" s="39"/>
      <c r="P213" s="41"/>
      <c r="Q213" s="41"/>
    </row>
    <row r="214" spans="1:17" s="186" customFormat="1" ht="24.75" customHeight="1">
      <c r="A214" s="195"/>
      <c r="B214" s="196" t="s">
        <v>84</v>
      </c>
      <c r="C214" s="197">
        <f>SUM(D214:O214)</f>
        <v>110000</v>
      </c>
      <c r="D214" s="197">
        <f>D210+D209</f>
        <v>65000</v>
      </c>
      <c r="E214" s="197">
        <f aca="true" t="shared" si="54" ref="E214:J214">E210</f>
        <v>0</v>
      </c>
      <c r="F214" s="197">
        <f t="shared" si="54"/>
        <v>0</v>
      </c>
      <c r="G214" s="197">
        <f t="shared" si="54"/>
        <v>0</v>
      </c>
      <c r="H214" s="197">
        <f t="shared" si="54"/>
        <v>0</v>
      </c>
      <c r="I214" s="197">
        <f t="shared" si="54"/>
        <v>0</v>
      </c>
      <c r="J214" s="197">
        <f t="shared" si="54"/>
        <v>0</v>
      </c>
      <c r="K214" s="197"/>
      <c r="L214" s="197"/>
      <c r="M214" s="197">
        <f>M210</f>
        <v>45000</v>
      </c>
      <c r="N214" s="197">
        <f>N210</f>
        <v>0</v>
      </c>
      <c r="O214" s="197">
        <f>O210</f>
        <v>0</v>
      </c>
      <c r="P214" s="197">
        <f>P210</f>
        <v>110000</v>
      </c>
      <c r="Q214" s="197">
        <f>Q210</f>
        <v>110000</v>
      </c>
    </row>
    <row r="215" spans="1:17" s="186" customFormat="1" ht="66" customHeight="1">
      <c r="A215" s="200"/>
      <c r="B215" s="201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</row>
    <row r="216" spans="1:18" s="14" customFormat="1" ht="88.5" customHeight="1">
      <c r="A216" s="210"/>
      <c r="B216" s="211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199"/>
    </row>
    <row r="217" spans="1:18" ht="66" customHeight="1">
      <c r="A217" s="198"/>
      <c r="B217" s="215" t="s">
        <v>201</v>
      </c>
      <c r="C217" s="216" t="s">
        <v>6</v>
      </c>
      <c r="D217" s="208" t="s">
        <v>183</v>
      </c>
      <c r="E217" s="18" t="s">
        <v>182</v>
      </c>
      <c r="F217" s="17" t="s">
        <v>178</v>
      </c>
      <c r="G217" s="18" t="s">
        <v>139</v>
      </c>
      <c r="H217" s="110" t="s">
        <v>128</v>
      </c>
      <c r="I217" s="18" t="s">
        <v>51</v>
      </c>
      <c r="J217" s="18" t="s">
        <v>171</v>
      </c>
      <c r="K217" s="17" t="s">
        <v>172</v>
      </c>
      <c r="L217" s="110" t="s">
        <v>129</v>
      </c>
      <c r="M217" s="110" t="s">
        <v>130</v>
      </c>
      <c r="N217" s="18" t="s">
        <v>127</v>
      </c>
      <c r="O217" s="18" t="s">
        <v>83</v>
      </c>
      <c r="P217" s="18" t="s">
        <v>184</v>
      </c>
      <c r="Q217" s="204"/>
      <c r="R217" s="203">
        <f>R66+R95+R167+R185+R213</f>
        <v>0</v>
      </c>
    </row>
    <row r="218" spans="1:17" ht="24.75" customHeight="1">
      <c r="A218" s="209"/>
      <c r="B218" s="193" t="s">
        <v>185</v>
      </c>
      <c r="C218" s="194">
        <f>C66+C95+C168+C186+C204+C214</f>
        <v>12413291</v>
      </c>
      <c r="D218" s="194">
        <f>D95+D168+D186+D214</f>
        <v>911400</v>
      </c>
      <c r="E218" s="194">
        <f>F168+E168</f>
        <v>84000</v>
      </c>
      <c r="F218" s="194">
        <f>F95+G168+F186+F214</f>
        <v>1171000</v>
      </c>
      <c r="G218" s="194">
        <f>G95+H168+G214</f>
        <v>0</v>
      </c>
      <c r="H218" s="194">
        <f>H95+I168+H214</f>
        <v>50000</v>
      </c>
      <c r="I218" s="194">
        <f>I95+J168+I214</f>
        <v>2500</v>
      </c>
      <c r="J218" s="194">
        <f>K168</f>
        <v>8000</v>
      </c>
      <c r="K218" s="194">
        <f>L168</f>
        <v>3500</v>
      </c>
      <c r="L218" s="194">
        <f>M168+L214</f>
        <v>25000</v>
      </c>
      <c r="M218" s="194">
        <f>M95+N168+M186+M214+G204</f>
        <v>9470000</v>
      </c>
      <c r="N218" s="194">
        <f>N95+O168+N214</f>
        <v>10000</v>
      </c>
      <c r="O218" s="194">
        <f>C66</f>
        <v>677891</v>
      </c>
      <c r="P218" s="120">
        <f>O186</f>
        <v>0</v>
      </c>
      <c r="Q218" s="205"/>
    </row>
    <row r="219" spans="1:13" ht="47.25" customHeight="1">
      <c r="A219" s="42"/>
      <c r="B219" s="43"/>
      <c r="C219" s="44"/>
      <c r="D219" s="14"/>
      <c r="E219" s="14"/>
      <c r="F219" s="14"/>
      <c r="G219" s="14"/>
      <c r="H219" s="14"/>
      <c r="I219" s="14"/>
      <c r="J219" s="14"/>
      <c r="K219" s="14"/>
      <c r="L219" s="14"/>
      <c r="M219" s="14"/>
    </row>
    <row r="220" spans="1:13" ht="34.5" customHeight="1">
      <c r="A220" s="42"/>
      <c r="B220" s="43"/>
      <c r="C220" s="44"/>
      <c r="D220" s="14">
        <f>D218+E218+F218+G218+I218+H218+J218+K218+L218+M218+N218+O218+P218</f>
        <v>12413291</v>
      </c>
      <c r="E220" s="14"/>
      <c r="F220" s="14"/>
      <c r="G220" s="14"/>
      <c r="H220" s="14"/>
      <c r="I220" s="14"/>
      <c r="J220" s="14"/>
      <c r="K220" s="14"/>
      <c r="L220" s="14"/>
      <c r="M220" s="14"/>
    </row>
    <row r="221" spans="1:17" ht="24.75" customHeight="1">
      <c r="A221" s="42"/>
      <c r="B221" s="43"/>
      <c r="C221" s="4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P221" s="230" t="s">
        <v>170</v>
      </c>
      <c r="Q221" s="207" t="s">
        <v>199</v>
      </c>
    </row>
    <row r="222" spans="1:17" ht="24.75" customHeight="1">
      <c r="A222" s="42"/>
      <c r="B222" s="43"/>
      <c r="C222" s="4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P222" s="194">
        <f>P66+P95+P168+P186+P204+P214</f>
        <v>12513291</v>
      </c>
      <c r="Q222" s="194">
        <f>Q66+Q95+Q168+Q186+Q204+Q214</f>
        <v>12613291</v>
      </c>
    </row>
    <row r="223" spans="1:17" s="48" customFormat="1" ht="30" customHeight="1">
      <c r="A223" s="3"/>
      <c r="B223" s="3"/>
      <c r="C223" s="44"/>
      <c r="D223" s="45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s="52" customFormat="1" ht="30" customHeight="1">
      <c r="A224" s="241" t="s">
        <v>200</v>
      </c>
      <c r="B224" s="241"/>
      <c r="C224" s="44"/>
      <c r="D224" s="46"/>
      <c r="E224" s="47"/>
      <c r="F224" s="47"/>
      <c r="G224" s="47"/>
      <c r="H224" s="47"/>
      <c r="I224" s="47"/>
      <c r="J224" s="47"/>
      <c r="K224" s="47"/>
      <c r="L224" s="47"/>
      <c r="M224" s="47"/>
      <c r="N224" s="48"/>
      <c r="O224" s="48"/>
      <c r="P224" s="48"/>
      <c r="Q224" s="48"/>
    </row>
    <row r="225" spans="1:13" s="52" customFormat="1" ht="30" customHeight="1">
      <c r="A225" s="243"/>
      <c r="B225" s="243"/>
      <c r="C225" s="44"/>
      <c r="D225" s="45"/>
      <c r="E225" s="51"/>
      <c r="F225" s="51"/>
      <c r="G225" s="51"/>
      <c r="H225" s="51"/>
      <c r="I225" s="51"/>
      <c r="J225" s="51"/>
      <c r="K225" s="51"/>
      <c r="L225" s="51"/>
      <c r="M225" s="51"/>
    </row>
    <row r="226" spans="1:17" ht="30" customHeight="1">
      <c r="A226" s="49"/>
      <c r="B226" s="50"/>
      <c r="C226" s="44"/>
      <c r="D226" s="45"/>
      <c r="E226" s="51"/>
      <c r="F226" s="51"/>
      <c r="G226" s="51"/>
      <c r="H226" s="51"/>
      <c r="I226" s="51"/>
      <c r="J226" s="51"/>
      <c r="K226" s="51"/>
      <c r="L226" s="51"/>
      <c r="M226" s="51"/>
      <c r="N226" s="52"/>
      <c r="O226" s="52"/>
      <c r="P226" s="52"/>
      <c r="Q226" s="52"/>
    </row>
    <row r="227" spans="1:13" ht="30" customHeight="1">
      <c r="A227" s="42"/>
      <c r="B227" s="43"/>
      <c r="C227" s="44"/>
      <c r="D227" s="45"/>
      <c r="E227" s="14"/>
      <c r="F227" s="14"/>
      <c r="G227" s="14"/>
      <c r="H227" s="14"/>
      <c r="I227" s="14"/>
      <c r="J227" s="14"/>
      <c r="K227" s="14"/>
      <c r="L227" s="14"/>
      <c r="M227" s="14"/>
    </row>
    <row r="228" spans="1:17" ht="24.75" customHeight="1">
      <c r="A228" s="42"/>
      <c r="B228" s="50"/>
      <c r="C228" s="44"/>
      <c r="D228" s="45"/>
      <c r="E228" s="14"/>
      <c r="F228" s="14"/>
      <c r="G228" s="14"/>
      <c r="H228" s="14"/>
      <c r="I228" s="14"/>
      <c r="J228" s="14"/>
      <c r="K228" s="14"/>
      <c r="L228" s="14"/>
      <c r="M228" s="14"/>
      <c r="N228" s="237" t="s">
        <v>85</v>
      </c>
      <c r="O228" s="237"/>
      <c r="P228" s="237"/>
      <c r="Q228" s="237"/>
    </row>
    <row r="229" spans="1:17" ht="24.75" customHeight="1">
      <c r="A229" s="42"/>
      <c r="B229" s="43"/>
      <c r="C229" s="44"/>
      <c r="D229" s="45"/>
      <c r="E229" s="14"/>
      <c r="F229" s="14"/>
      <c r="G229" s="14"/>
      <c r="H229" s="14"/>
      <c r="I229" s="14"/>
      <c r="J229" s="14"/>
      <c r="K229" s="14"/>
      <c r="L229" s="14"/>
      <c r="M229" s="14"/>
      <c r="N229" s="147" t="s">
        <v>143</v>
      </c>
      <c r="O229" s="147"/>
      <c r="P229" s="147"/>
      <c r="Q229" s="147"/>
    </row>
  </sheetData>
  <sheetProtection selectLockedCells="1" selectUnlockedCells="1"/>
  <mergeCells count="58">
    <mergeCell ref="A27:D27"/>
    <mergeCell ref="E27:F27"/>
    <mergeCell ref="A22:D22"/>
    <mergeCell ref="E22:F22"/>
    <mergeCell ref="A26:D26"/>
    <mergeCell ref="E26:F26"/>
    <mergeCell ref="A25:D25"/>
    <mergeCell ref="E25:F25"/>
    <mergeCell ref="A23:D23"/>
    <mergeCell ref="E23:F23"/>
    <mergeCell ref="A16:D16"/>
    <mergeCell ref="A5:S5"/>
    <mergeCell ref="A6:S6"/>
    <mergeCell ref="A7:Q7"/>
    <mergeCell ref="A9:D9"/>
    <mergeCell ref="E9:F9"/>
    <mergeCell ref="A10:D10"/>
    <mergeCell ref="E10:F10"/>
    <mergeCell ref="E16:F16"/>
    <mergeCell ref="A14:D14"/>
    <mergeCell ref="A187:Q187"/>
    <mergeCell ref="E12:F12"/>
    <mergeCell ref="A17:D17"/>
    <mergeCell ref="E17:F17"/>
    <mergeCell ref="A11:D11"/>
    <mergeCell ref="E11:F11"/>
    <mergeCell ref="A13:D13"/>
    <mergeCell ref="E13:F13"/>
    <mergeCell ref="A12:D12"/>
    <mergeCell ref="E14:F14"/>
    <mergeCell ref="A15:D15"/>
    <mergeCell ref="E15:F15"/>
    <mergeCell ref="A169:Q169"/>
    <mergeCell ref="A205:Q205"/>
    <mergeCell ref="A96:Q96"/>
    <mergeCell ref="A67:Q67"/>
    <mergeCell ref="A30:Q30"/>
    <mergeCell ref="A29:Q29"/>
    <mergeCell ref="E18:F18"/>
    <mergeCell ref="A18:D18"/>
    <mergeCell ref="A24:D24"/>
    <mergeCell ref="E24:F24"/>
    <mergeCell ref="A21:D21"/>
    <mergeCell ref="E21:F21"/>
    <mergeCell ref="A19:D19"/>
    <mergeCell ref="A20:D20"/>
    <mergeCell ref="E20:F20"/>
    <mergeCell ref="E19:F19"/>
    <mergeCell ref="N228:Q228"/>
    <mergeCell ref="A31:Q31"/>
    <mergeCell ref="A69:Q69"/>
    <mergeCell ref="A98:Q98"/>
    <mergeCell ref="A207:Q207"/>
    <mergeCell ref="A224:B224"/>
    <mergeCell ref="A206:Q206"/>
    <mergeCell ref="A225:B225"/>
    <mergeCell ref="A97:Q97"/>
    <mergeCell ref="A68:Q68"/>
  </mergeCells>
  <printOptions horizontalCentered="1"/>
  <pageMargins left="0.3937007874015748" right="0.1968503937007874" top="0.5905511811023623" bottom="0.5905511811023623" header="0" footer="0"/>
  <pageSetup horizontalDpi="300" verticalDpi="300" orientation="landscape" paperSize="9" scale="46" r:id="rId2"/>
  <headerFooter alignWithMargins="0">
    <oddHeader>&amp;L&amp;"Times New Roman,Podebljano"&amp;16OŠ VIDIKOVAC
OIB: 25275875455&amp;R&amp;"Times New Roman,Podebljano kurziv"&amp;18Prijedlog financijskog plana za 2021.-2023. godinu</oddHeader>
    <oddFooter>&amp;R&amp;"Times New Roman,Uobičajeno"&amp;16&amp;P  od &amp;N</oddFooter>
  </headerFooter>
  <rowBreaks count="6" manualBreakCount="6">
    <brk id="27" max="18" man="1"/>
    <brk id="66" max="18" man="1"/>
    <brk id="95" max="18" man="1"/>
    <brk id="132" max="255" man="1"/>
    <brk id="167" max="18" man="1"/>
    <brk id="202" max="18" man="1"/>
  </rowBreaks>
  <ignoredErrors>
    <ignoredError sqref="C35:C38 C40:C44 C46:C54 C56:C61 C64:C65 C73 C75 C77:C78 C81 C83:C85 C87:C92 C94 C102 C105 C115:C116 C120:C124 C128:C131 C138 C148 C151:C152 C158:C162 C164 C212 C173 C175 C177:C178 C181 C183 C113 C107 C126 C118 C111 C134:C136 C144:C146 C14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F7" sqref="F7:F8"/>
    </sheetView>
  </sheetViews>
  <sheetFormatPr defaultColWidth="9.140625" defaultRowHeight="12.75"/>
  <cols>
    <col min="1" max="1" width="57.8515625" style="53" customWidth="1"/>
    <col min="2" max="2" width="16.00390625" style="53" customWidth="1"/>
    <col min="3" max="3" width="16.8515625" style="53" customWidth="1"/>
    <col min="4" max="4" width="14.7109375" style="53" customWidth="1"/>
    <col min="5" max="5" width="15.8515625" style="53" customWidth="1"/>
    <col min="6" max="6" width="14.7109375" style="53" customWidth="1"/>
    <col min="7" max="7" width="19.140625" style="53" customWidth="1"/>
    <col min="8" max="8" width="17.140625" style="53" customWidth="1"/>
    <col min="9" max="9" width="8.140625" style="53" customWidth="1"/>
    <col min="10" max="16384" width="9.140625" style="53" customWidth="1"/>
  </cols>
  <sheetData>
    <row r="1" spans="1:7" s="54" customFormat="1" ht="17.25" customHeight="1">
      <c r="A1" s="184" t="s">
        <v>216</v>
      </c>
      <c r="G1" s="55" t="s">
        <v>86</v>
      </c>
    </row>
    <row r="2" s="54" customFormat="1" ht="9" customHeight="1">
      <c r="G2" s="55"/>
    </row>
    <row r="3" s="54" customFormat="1" ht="9" customHeight="1" hidden="1">
      <c r="G3" s="55"/>
    </row>
    <row r="4" spans="1:9" s="56" customFormat="1" ht="20.25">
      <c r="A4" s="271" t="s">
        <v>218</v>
      </c>
      <c r="B4" s="271"/>
      <c r="C4" s="271"/>
      <c r="D4" s="271"/>
      <c r="E4" s="271"/>
      <c r="F4" s="271"/>
      <c r="G4" s="271"/>
      <c r="H4" s="271"/>
      <c r="I4" s="271"/>
    </row>
    <row r="5" s="56" customFormat="1" ht="12" customHeight="1">
      <c r="H5" s="57" t="s">
        <v>87</v>
      </c>
    </row>
    <row r="6" spans="1:8" s="58" customFormat="1" ht="15.75" customHeight="1">
      <c r="A6" s="272" t="s">
        <v>88</v>
      </c>
      <c r="B6" s="273" t="s">
        <v>175</v>
      </c>
      <c r="C6" s="273"/>
      <c r="D6" s="273"/>
      <c r="E6" s="273"/>
      <c r="F6" s="273"/>
      <c r="G6" s="273"/>
      <c r="H6" s="273"/>
    </row>
    <row r="7" spans="1:8" s="58" customFormat="1" ht="15.75" customHeight="1">
      <c r="A7" s="272"/>
      <c r="B7" s="268" t="s">
        <v>89</v>
      </c>
      <c r="C7" s="268" t="s">
        <v>90</v>
      </c>
      <c r="D7" s="268" t="s">
        <v>49</v>
      </c>
      <c r="E7" s="268" t="s">
        <v>50</v>
      </c>
      <c r="F7" s="268" t="s">
        <v>91</v>
      </c>
      <c r="G7" s="268" t="s">
        <v>92</v>
      </c>
      <c r="H7" s="268" t="s">
        <v>219</v>
      </c>
    </row>
    <row r="8" spans="1:8" s="58" customFormat="1" ht="63" customHeight="1">
      <c r="A8" s="59" t="s">
        <v>94</v>
      </c>
      <c r="B8" s="268"/>
      <c r="C8" s="268"/>
      <c r="D8" s="268"/>
      <c r="E8" s="268"/>
      <c r="F8" s="268"/>
      <c r="G8" s="268"/>
      <c r="H8" s="268"/>
    </row>
    <row r="9" spans="1:8" s="58" customFormat="1" ht="24.75" customHeight="1">
      <c r="A9" s="60" t="s">
        <v>141</v>
      </c>
      <c r="B9" s="62">
        <f>PLAN!E12</f>
        <v>0</v>
      </c>
      <c r="C9" s="62"/>
      <c r="D9" s="62"/>
      <c r="E9" s="62"/>
      <c r="F9" s="62"/>
      <c r="G9" s="62"/>
      <c r="H9" s="62"/>
    </row>
    <row r="10" spans="1:8" s="58" customFormat="1" ht="34.5" customHeight="1">
      <c r="A10" s="60" t="s">
        <v>158</v>
      </c>
      <c r="B10" s="61">
        <f>PLAN!E15</f>
        <v>9470000</v>
      </c>
      <c r="C10" s="61"/>
      <c r="D10" s="61"/>
      <c r="E10" s="61"/>
      <c r="F10" s="61"/>
      <c r="G10" s="61"/>
      <c r="H10" s="61"/>
    </row>
    <row r="11" spans="1:8" s="58" customFormat="1" ht="34.5" customHeight="1">
      <c r="A11" s="60" t="s">
        <v>159</v>
      </c>
      <c r="B11" s="62">
        <f>PLAN!E14</f>
        <v>25000</v>
      </c>
      <c r="C11" s="62"/>
      <c r="D11" s="63"/>
      <c r="E11" s="62"/>
      <c r="F11" s="62"/>
      <c r="G11" s="62"/>
      <c r="H11" s="62"/>
    </row>
    <row r="12" spans="1:8" s="58" customFormat="1" ht="34.5" customHeight="1">
      <c r="A12" s="60" t="s">
        <v>160</v>
      </c>
      <c r="B12" s="62">
        <f>PLAN!E13</f>
        <v>50000</v>
      </c>
      <c r="C12" s="62"/>
      <c r="D12" s="63"/>
      <c r="E12" s="62"/>
      <c r="F12" s="62"/>
      <c r="G12" s="62"/>
      <c r="H12" s="62"/>
    </row>
    <row r="13" spans="1:8" s="58" customFormat="1" ht="34.5" customHeight="1">
      <c r="A13" s="60" t="s">
        <v>157</v>
      </c>
      <c r="B13" s="62">
        <f>PLAN!E25</f>
        <v>0</v>
      </c>
      <c r="C13" s="62"/>
      <c r="D13" s="63"/>
      <c r="E13" s="62"/>
      <c r="F13" s="62"/>
      <c r="G13" s="62"/>
      <c r="H13" s="62"/>
    </row>
    <row r="14" spans="1:8" s="58" customFormat="1" ht="24.75" customHeight="1">
      <c r="A14" s="60" t="s">
        <v>95</v>
      </c>
      <c r="B14" s="62"/>
      <c r="C14" s="62"/>
      <c r="D14" s="62"/>
      <c r="E14" s="235">
        <f>PLAN!E10</f>
        <v>1171000</v>
      </c>
      <c r="F14" s="62"/>
      <c r="G14" s="62"/>
      <c r="H14" s="62"/>
    </row>
    <row r="15" spans="1:8" s="58" customFormat="1" ht="24.75" customHeight="1">
      <c r="A15" s="60" t="s">
        <v>96</v>
      </c>
      <c r="B15" s="62"/>
      <c r="C15" s="62"/>
      <c r="D15" s="62"/>
      <c r="E15" s="62"/>
      <c r="F15" s="62"/>
      <c r="G15" s="62">
        <f>PLAN!K168</f>
        <v>8000</v>
      </c>
      <c r="H15" s="62"/>
    </row>
    <row r="16" spans="1:8" s="58" customFormat="1" ht="24.75" customHeight="1">
      <c r="A16" s="60" t="s">
        <v>97</v>
      </c>
      <c r="B16" s="62"/>
      <c r="C16" s="62"/>
      <c r="D16" s="64"/>
      <c r="E16" s="62">
        <f>PLAN!E11</f>
        <v>10000</v>
      </c>
      <c r="F16" s="62"/>
      <c r="G16" s="62"/>
      <c r="H16" s="62"/>
    </row>
    <row r="17" spans="1:8" s="58" customFormat="1" ht="24.75" customHeight="1">
      <c r="A17" s="60" t="s">
        <v>98</v>
      </c>
      <c r="B17" s="62"/>
      <c r="C17" s="62"/>
      <c r="D17" s="62">
        <f>PLAN!E18</f>
        <v>4000</v>
      </c>
      <c r="E17" s="62"/>
      <c r="F17" s="62"/>
      <c r="G17" s="62"/>
      <c r="H17" s="62"/>
    </row>
    <row r="18" spans="1:8" s="58" customFormat="1" ht="24.75" customHeight="1">
      <c r="A18" s="60" t="s">
        <v>99</v>
      </c>
      <c r="B18" s="62"/>
      <c r="C18" s="62"/>
      <c r="D18" s="62">
        <f>PLAN!F168</f>
        <v>80000</v>
      </c>
      <c r="E18" s="62"/>
      <c r="F18" s="62"/>
      <c r="G18" s="62"/>
      <c r="H18" s="62"/>
    </row>
    <row r="19" spans="1:8" s="58" customFormat="1" ht="24.75" customHeight="1">
      <c r="A19" s="60" t="s">
        <v>147</v>
      </c>
      <c r="B19" s="62"/>
      <c r="C19" s="62"/>
      <c r="D19" s="62"/>
      <c r="E19" s="62"/>
      <c r="F19" s="62"/>
      <c r="G19" s="62"/>
      <c r="H19" s="62"/>
    </row>
    <row r="20" spans="1:8" s="66" customFormat="1" ht="24.75" customHeight="1">
      <c r="A20" s="65" t="s">
        <v>162</v>
      </c>
      <c r="B20" s="62"/>
      <c r="C20" s="62"/>
      <c r="D20" s="62"/>
      <c r="E20" s="62"/>
      <c r="F20" s="62">
        <f>PLAN!J168</f>
        <v>2500</v>
      </c>
      <c r="G20" s="62"/>
      <c r="H20" s="62"/>
    </row>
    <row r="21" spans="1:8" s="58" customFormat="1" ht="24.75" customHeight="1">
      <c r="A21" s="60" t="s">
        <v>100</v>
      </c>
      <c r="B21" s="61">
        <f>PLAN!E16</f>
        <v>677891</v>
      </c>
      <c r="C21" s="61"/>
      <c r="D21" s="61"/>
      <c r="E21" s="61"/>
      <c r="F21" s="61"/>
      <c r="G21" s="61"/>
      <c r="H21" s="61"/>
    </row>
    <row r="22" spans="1:8" s="58" customFormat="1" ht="24.75" customHeight="1">
      <c r="A22" s="60" t="s">
        <v>101</v>
      </c>
      <c r="B22" s="62"/>
      <c r="C22" s="62">
        <f>SUM(PLAN!E20:F22)</f>
        <v>901400</v>
      </c>
      <c r="D22" s="62"/>
      <c r="E22" s="62"/>
      <c r="F22" s="62"/>
      <c r="G22" s="62"/>
      <c r="H22" s="62"/>
    </row>
    <row r="23" spans="1:8" s="58" customFormat="1" ht="24.75" customHeight="1">
      <c r="A23" s="65" t="s">
        <v>102</v>
      </c>
      <c r="B23" s="62"/>
      <c r="C23" s="62"/>
      <c r="D23" s="62"/>
      <c r="E23" s="62"/>
      <c r="F23" s="62"/>
      <c r="G23" s="62">
        <f>PLAN!L156</f>
        <v>3500</v>
      </c>
      <c r="H23" s="62"/>
    </row>
    <row r="24" spans="1:8" s="58" customFormat="1" ht="24.75" customHeight="1">
      <c r="A24" s="217" t="s">
        <v>168</v>
      </c>
      <c r="B24" s="62"/>
      <c r="C24" s="62"/>
      <c r="D24" s="62"/>
      <c r="E24" s="62"/>
      <c r="F24" s="62"/>
      <c r="G24" s="62"/>
      <c r="H24" s="218">
        <f>PLAN!E24</f>
        <v>10000</v>
      </c>
    </row>
    <row r="25" spans="1:8" s="58" customFormat="1" ht="24.75" customHeight="1">
      <c r="A25" s="65" t="s">
        <v>103</v>
      </c>
      <c r="B25" s="67">
        <f aca="true" t="shared" si="0" ref="B25:G25">SUM(B9:B23)</f>
        <v>10222891</v>
      </c>
      <c r="C25" s="67">
        <f t="shared" si="0"/>
        <v>901400</v>
      </c>
      <c r="D25" s="67">
        <f t="shared" si="0"/>
        <v>84000</v>
      </c>
      <c r="E25" s="67">
        <f t="shared" si="0"/>
        <v>1181000</v>
      </c>
      <c r="F25" s="67">
        <f t="shared" si="0"/>
        <v>2500</v>
      </c>
      <c r="G25" s="67">
        <f t="shared" si="0"/>
        <v>11500</v>
      </c>
      <c r="H25" s="67">
        <f>SUM(H9:H24)</f>
        <v>10000</v>
      </c>
    </row>
    <row r="26" spans="1:8" s="58" customFormat="1" ht="24.75" customHeight="1">
      <c r="A26" s="68" t="s">
        <v>214</v>
      </c>
      <c r="B26" s="269">
        <f>SUM(B25:H25)</f>
        <v>12413291</v>
      </c>
      <c r="C26" s="269"/>
      <c r="D26" s="269"/>
      <c r="E26" s="269"/>
      <c r="F26" s="269"/>
      <c r="G26" s="269"/>
      <c r="H26" s="269"/>
    </row>
    <row r="27" spans="1:8" s="58" customFormat="1" ht="6" customHeight="1">
      <c r="A27" s="69"/>
      <c r="B27" s="70"/>
      <c r="C27" s="70"/>
      <c r="D27" s="70"/>
      <c r="E27" s="70"/>
      <c r="F27" s="70"/>
      <c r="G27" s="70"/>
      <c r="H27" s="70"/>
    </row>
    <row r="28" spans="1:9" s="58" customFormat="1" ht="23.25" customHeight="1">
      <c r="A28" s="270" t="s">
        <v>104</v>
      </c>
      <c r="B28" s="270"/>
      <c r="C28" s="177"/>
      <c r="D28" s="178"/>
      <c r="E28" s="179"/>
      <c r="F28" s="179"/>
      <c r="G28" s="180" t="s">
        <v>85</v>
      </c>
      <c r="H28" s="181"/>
      <c r="I28" s="71"/>
    </row>
    <row r="29" spans="1:8" s="58" customFormat="1" ht="19.5" customHeight="1">
      <c r="A29" s="176" t="s">
        <v>215</v>
      </c>
      <c r="B29" s="176"/>
      <c r="C29" s="182"/>
      <c r="D29" s="178"/>
      <c r="E29" s="183"/>
      <c r="F29" s="183"/>
      <c r="G29" s="180" t="s">
        <v>143</v>
      </c>
      <c r="H29" s="56"/>
    </row>
    <row r="30" spans="3:15" s="58" customFormat="1" ht="15">
      <c r="C30" s="58" t="s">
        <v>105</v>
      </c>
      <c r="I30" s="53"/>
      <c r="J30" s="53"/>
      <c r="K30" s="53"/>
      <c r="L30" s="53"/>
      <c r="M30" s="53"/>
      <c r="N30" s="53"/>
      <c r="O30" s="53"/>
    </row>
    <row r="31" s="58" customFormat="1" ht="15"/>
    <row r="32" s="58" customFormat="1" ht="15"/>
    <row r="33" s="58" customFormat="1" ht="15">
      <c r="A33" s="58" t="s">
        <v>106</v>
      </c>
    </row>
    <row r="34" s="58" customFormat="1" ht="15"/>
    <row r="35" s="58" customFormat="1" ht="15"/>
    <row r="36" s="58" customFormat="1" ht="15"/>
    <row r="37" s="58" customFormat="1" ht="15"/>
    <row r="38" s="58" customFormat="1" ht="15"/>
    <row r="39" s="58" customFormat="1" ht="15"/>
    <row r="40" s="58" customFormat="1" ht="15"/>
    <row r="41" s="58" customFormat="1" ht="15"/>
    <row r="42" s="58" customFormat="1" ht="15"/>
    <row r="43" s="58" customFormat="1" ht="15"/>
    <row r="44" s="58" customFormat="1" ht="15"/>
    <row r="45" s="58" customFormat="1" ht="15"/>
    <row r="46" s="58" customFormat="1" ht="15"/>
    <row r="47" s="58" customFormat="1" ht="15"/>
    <row r="48" s="58" customFormat="1" ht="15"/>
    <row r="49" s="58" customFormat="1" ht="15"/>
    <row r="50" s="58" customFormat="1" ht="15"/>
    <row r="51" s="58" customFormat="1" ht="15"/>
    <row r="52" s="58" customFormat="1" ht="15"/>
    <row r="53" s="58" customFormat="1" ht="15"/>
    <row r="54" s="58" customFormat="1" ht="15"/>
    <row r="55" s="58" customFormat="1" ht="15"/>
    <row r="56" s="58" customFormat="1" ht="15"/>
    <row r="57" s="58" customFormat="1" ht="15"/>
    <row r="58" s="58" customFormat="1" ht="15"/>
    <row r="59" s="58" customFormat="1" ht="15"/>
    <row r="60" s="58" customFormat="1" ht="15"/>
    <row r="61" s="58" customFormat="1" ht="15"/>
    <row r="62" s="58" customFormat="1" ht="15"/>
    <row r="63" s="58" customFormat="1" ht="15"/>
    <row r="64" s="58" customFormat="1" ht="15"/>
    <row r="65" s="58" customFormat="1" ht="15"/>
    <row r="66" s="58" customFormat="1" ht="15"/>
    <row r="67" s="58" customFormat="1" ht="15"/>
    <row r="68" s="58" customFormat="1" ht="15"/>
    <row r="69" s="58" customFormat="1" ht="15"/>
    <row r="70" s="58" customFormat="1" ht="15"/>
    <row r="71" s="58" customFormat="1" ht="15"/>
    <row r="72" s="58" customFormat="1" ht="15"/>
    <row r="73" s="58" customFormat="1" ht="15"/>
    <row r="74" s="58" customFormat="1" ht="15"/>
  </sheetData>
  <sheetProtection selectLockedCells="1" selectUnlockedCells="1"/>
  <mergeCells count="12">
    <mergeCell ref="E7:E8"/>
    <mergeCell ref="F7:F8"/>
    <mergeCell ref="G7:G8"/>
    <mergeCell ref="H7:H8"/>
    <mergeCell ref="B26:H26"/>
    <mergeCell ref="A28:B28"/>
    <mergeCell ref="A4:I4"/>
    <mergeCell ref="A6:A7"/>
    <mergeCell ref="B6:H6"/>
    <mergeCell ref="B7:B8"/>
    <mergeCell ref="C7:C8"/>
    <mergeCell ref="D7:D8"/>
  </mergeCells>
  <printOptions/>
  <pageMargins left="0.5905511811023623" right="0.3937007874015748" top="0.3937007874015748" bottom="0.3937007874015748" header="0.31496062992125984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40.421875" style="72" customWidth="1"/>
    <col min="2" max="2" width="14.8515625" style="72" customWidth="1"/>
    <col min="3" max="3" width="14.7109375" style="72" customWidth="1"/>
    <col min="4" max="4" width="12.7109375" style="72" customWidth="1"/>
    <col min="5" max="5" width="14.7109375" style="72" customWidth="1"/>
    <col min="6" max="6" width="13.7109375" style="72" customWidth="1"/>
    <col min="7" max="7" width="15.7109375" style="72" customWidth="1"/>
    <col min="8" max="8" width="12.7109375" style="72" customWidth="1"/>
    <col min="9" max="9" width="14.57421875" style="72" customWidth="1"/>
    <col min="10" max="10" width="12.8515625" style="72" customWidth="1"/>
    <col min="11" max="11" width="12.7109375" style="72" customWidth="1"/>
    <col min="12" max="12" width="14.7109375" style="72" customWidth="1"/>
    <col min="13" max="13" width="13.7109375" style="72" customWidth="1"/>
    <col min="14" max="14" width="15.7109375" style="72" customWidth="1"/>
    <col min="15" max="15" width="12.7109375" style="72" customWidth="1"/>
    <col min="16" max="16384" width="9.140625" style="72" customWidth="1"/>
  </cols>
  <sheetData>
    <row r="1" ht="35.25" customHeight="1">
      <c r="N1" s="72" t="s">
        <v>107</v>
      </c>
    </row>
    <row r="2" ht="23.25" customHeight="1">
      <c r="A2" s="166" t="s">
        <v>216</v>
      </c>
    </row>
    <row r="3" ht="16.5" customHeight="1"/>
    <row r="4" spans="1:15" ht="21.75">
      <c r="A4" s="281" t="s">
        <v>221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</row>
    <row r="5" ht="14.25" thickBot="1">
      <c r="O5" s="73" t="s">
        <v>87</v>
      </c>
    </row>
    <row r="6" spans="1:15" ht="15" customHeight="1">
      <c r="A6" s="282" t="s">
        <v>88</v>
      </c>
      <c r="B6" s="284" t="s">
        <v>176</v>
      </c>
      <c r="C6" s="285"/>
      <c r="D6" s="285"/>
      <c r="E6" s="285"/>
      <c r="F6" s="285"/>
      <c r="G6" s="285"/>
      <c r="H6" s="286"/>
      <c r="I6" s="284" t="s">
        <v>217</v>
      </c>
      <c r="J6" s="285"/>
      <c r="K6" s="285"/>
      <c r="L6" s="285"/>
      <c r="M6" s="285"/>
      <c r="N6" s="285"/>
      <c r="O6" s="286"/>
    </row>
    <row r="7" spans="1:15" ht="15.75" customHeight="1">
      <c r="A7" s="283"/>
      <c r="B7" s="280" t="s">
        <v>89</v>
      </c>
      <c r="C7" s="268" t="s">
        <v>90</v>
      </c>
      <c r="D7" s="268" t="s">
        <v>49</v>
      </c>
      <c r="E7" s="268" t="s">
        <v>108</v>
      </c>
      <c r="F7" s="268" t="s">
        <v>91</v>
      </c>
      <c r="G7" s="268" t="s">
        <v>92</v>
      </c>
      <c r="H7" s="279" t="s">
        <v>93</v>
      </c>
      <c r="I7" s="280" t="s">
        <v>89</v>
      </c>
      <c r="J7" s="268" t="s">
        <v>90</v>
      </c>
      <c r="K7" s="268" t="s">
        <v>49</v>
      </c>
      <c r="L7" s="268" t="s">
        <v>108</v>
      </c>
      <c r="M7" s="268" t="s">
        <v>91</v>
      </c>
      <c r="N7" s="268" t="s">
        <v>92</v>
      </c>
      <c r="O7" s="279" t="s">
        <v>93</v>
      </c>
    </row>
    <row r="8" spans="1:15" ht="112.5" customHeight="1">
      <c r="A8" s="172" t="s">
        <v>109</v>
      </c>
      <c r="B8" s="280"/>
      <c r="C8" s="268"/>
      <c r="D8" s="268"/>
      <c r="E8" s="268"/>
      <c r="F8" s="268"/>
      <c r="G8" s="268"/>
      <c r="H8" s="279"/>
      <c r="I8" s="280"/>
      <c r="J8" s="268"/>
      <c r="K8" s="268"/>
      <c r="L8" s="268"/>
      <c r="M8" s="268"/>
      <c r="N8" s="268"/>
      <c r="O8" s="279"/>
    </row>
    <row r="9" spans="1:15" s="112" customFormat="1" ht="63" customHeight="1">
      <c r="A9" s="173" t="s">
        <v>131</v>
      </c>
      <c r="B9" s="236">
        <f>SUM('FP PIP1'!B9:B13)+100000</f>
        <v>9645000</v>
      </c>
      <c r="C9" s="111"/>
      <c r="D9" s="111"/>
      <c r="E9" s="111"/>
      <c r="F9" s="111"/>
      <c r="G9" s="111"/>
      <c r="H9" s="167"/>
      <c r="I9" s="236">
        <f>B9+100000</f>
        <v>9745000</v>
      </c>
      <c r="J9" s="111"/>
      <c r="K9" s="111"/>
      <c r="L9" s="111"/>
      <c r="M9" s="111"/>
      <c r="N9" s="111"/>
      <c r="O9" s="167"/>
    </row>
    <row r="10" spans="1:15" ht="64.5" customHeight="1">
      <c r="A10" s="173" t="s">
        <v>110</v>
      </c>
      <c r="B10" s="168"/>
      <c r="C10" s="62"/>
      <c r="D10" s="62"/>
      <c r="E10" s="62">
        <f>'FP PIP1'!E25+10000</f>
        <v>1191000</v>
      </c>
      <c r="F10" s="62"/>
      <c r="G10" s="62">
        <f>'FP PIP1'!G15</f>
        <v>8000</v>
      </c>
      <c r="H10" s="169"/>
      <c r="I10" s="168"/>
      <c r="J10" s="62"/>
      <c r="K10" s="62"/>
      <c r="L10" s="62">
        <f>E10</f>
        <v>1191000</v>
      </c>
      <c r="M10" s="62"/>
      <c r="N10" s="62">
        <f>G10</f>
        <v>8000</v>
      </c>
      <c r="O10" s="169"/>
    </row>
    <row r="11" spans="1:15" ht="49.5" customHeight="1">
      <c r="A11" s="173" t="s">
        <v>111</v>
      </c>
      <c r="B11" s="168"/>
      <c r="C11" s="62"/>
      <c r="D11" s="62">
        <f>'FP PIP1'!D25</f>
        <v>84000</v>
      </c>
      <c r="E11" s="62"/>
      <c r="F11" s="62">
        <f>'FP PIP1'!F25</f>
        <v>2500</v>
      </c>
      <c r="G11" s="62"/>
      <c r="H11" s="169"/>
      <c r="I11" s="168"/>
      <c r="J11" s="62"/>
      <c r="K11" s="62">
        <f>D11</f>
        <v>84000</v>
      </c>
      <c r="L11" s="62"/>
      <c r="M11" s="62">
        <f>F11</f>
        <v>2500</v>
      </c>
      <c r="N11" s="62"/>
      <c r="O11" s="169"/>
    </row>
    <row r="12" spans="1:15" ht="24.75" customHeight="1">
      <c r="A12" s="173" t="s">
        <v>112</v>
      </c>
      <c r="B12" s="168">
        <f>'FP PIP1'!B21</f>
        <v>677891</v>
      </c>
      <c r="C12" s="62">
        <f>'FP PIP1'!C25</f>
        <v>901400</v>
      </c>
      <c r="D12" s="62"/>
      <c r="E12" s="62"/>
      <c r="F12" s="62"/>
      <c r="G12" s="62"/>
      <c r="H12" s="169"/>
      <c r="I12" s="168">
        <f>B12</f>
        <v>677891</v>
      </c>
      <c r="J12" s="62">
        <f>C12</f>
        <v>901400</v>
      </c>
      <c r="K12" s="62"/>
      <c r="L12" s="62"/>
      <c r="M12" s="62"/>
      <c r="N12" s="62"/>
      <c r="O12" s="169"/>
    </row>
    <row r="13" spans="1:15" ht="39.75" customHeight="1">
      <c r="A13" s="173" t="s">
        <v>113</v>
      </c>
      <c r="B13" s="168"/>
      <c r="C13" s="62"/>
      <c r="D13" s="62"/>
      <c r="E13" s="62"/>
      <c r="F13" s="62"/>
      <c r="G13" s="62">
        <f>'FP PIP1'!G23</f>
        <v>3500</v>
      </c>
      <c r="H13" s="169"/>
      <c r="I13" s="168"/>
      <c r="J13" s="62"/>
      <c r="K13" s="62"/>
      <c r="L13" s="62"/>
      <c r="M13" s="62"/>
      <c r="N13" s="62">
        <f>G13</f>
        <v>3500</v>
      </c>
      <c r="O13" s="169"/>
    </row>
    <row r="14" spans="1:15" ht="24.75" customHeight="1">
      <c r="A14" s="219" t="s">
        <v>196</v>
      </c>
      <c r="B14" s="168"/>
      <c r="C14" s="62"/>
      <c r="D14" s="62"/>
      <c r="E14" s="62"/>
      <c r="F14" s="62"/>
      <c r="G14" s="62"/>
      <c r="H14" s="220">
        <v>0</v>
      </c>
      <c r="I14" s="168"/>
      <c r="J14" s="62"/>
      <c r="K14" s="62"/>
      <c r="L14" s="62"/>
      <c r="M14" s="62"/>
      <c r="N14" s="62"/>
      <c r="O14" s="220">
        <f>H14</f>
        <v>0</v>
      </c>
    </row>
    <row r="15" spans="1:15" ht="24.75" customHeight="1">
      <c r="A15" s="174" t="s">
        <v>103</v>
      </c>
      <c r="B15" s="170">
        <f>SUM(B9:B14)</f>
        <v>10322891</v>
      </c>
      <c r="C15" s="74">
        <f aca="true" t="shared" si="0" ref="C15:H15">SUM(C9:C14)</f>
        <v>901400</v>
      </c>
      <c r="D15" s="74">
        <f t="shared" si="0"/>
        <v>84000</v>
      </c>
      <c r="E15" s="74">
        <f t="shared" si="0"/>
        <v>1191000</v>
      </c>
      <c r="F15" s="74">
        <f t="shared" si="0"/>
        <v>2500</v>
      </c>
      <c r="G15" s="74">
        <f t="shared" si="0"/>
        <v>11500</v>
      </c>
      <c r="H15" s="171">
        <f t="shared" si="0"/>
        <v>0</v>
      </c>
      <c r="I15" s="170">
        <f aca="true" t="shared" si="1" ref="I15:N15">SUM(I9:I14)</f>
        <v>10422891</v>
      </c>
      <c r="J15" s="74">
        <f t="shared" si="1"/>
        <v>901400</v>
      </c>
      <c r="K15" s="74">
        <f t="shared" si="1"/>
        <v>84000</v>
      </c>
      <c r="L15" s="74">
        <f t="shared" si="1"/>
        <v>1191000</v>
      </c>
      <c r="M15" s="74">
        <f t="shared" si="1"/>
        <v>2500</v>
      </c>
      <c r="N15" s="74">
        <f t="shared" si="1"/>
        <v>11500</v>
      </c>
      <c r="O15" s="171">
        <f>SUM(O10:O14)</f>
        <v>0</v>
      </c>
    </row>
    <row r="16" spans="1:15" ht="24.75" customHeight="1" thickBot="1">
      <c r="A16" s="175" t="s">
        <v>161</v>
      </c>
      <c r="B16" s="274">
        <f>ROUNDUP(SUM(B15:H15),0)</f>
        <v>12513291</v>
      </c>
      <c r="C16" s="275"/>
      <c r="D16" s="275"/>
      <c r="E16" s="275"/>
      <c r="F16" s="275"/>
      <c r="G16" s="275"/>
      <c r="H16" s="276"/>
      <c r="I16" s="274">
        <f>ROUNDUP(SUM(I15:O15),0)</f>
        <v>12613291</v>
      </c>
      <c r="J16" s="275"/>
      <c r="K16" s="275"/>
      <c r="L16" s="275"/>
      <c r="M16" s="275"/>
      <c r="N16" s="275"/>
      <c r="O16" s="276"/>
    </row>
    <row r="17" ht="19.5" customHeight="1"/>
    <row r="18" ht="19.5" customHeight="1"/>
    <row r="19" ht="27.75" customHeight="1"/>
    <row r="20" spans="1:14" ht="19.5" customHeight="1">
      <c r="A20" s="277" t="s">
        <v>104</v>
      </c>
      <c r="B20" s="277"/>
      <c r="C20" s="155"/>
      <c r="D20" s="156"/>
      <c r="E20" s="157"/>
      <c r="F20" s="157"/>
      <c r="G20" s="158"/>
      <c r="H20" s="158"/>
      <c r="I20" s="159"/>
      <c r="J20" s="158"/>
      <c r="K20" s="158"/>
      <c r="L20" s="158"/>
      <c r="M20" s="160" t="s">
        <v>85</v>
      </c>
      <c r="N20" s="161"/>
    </row>
    <row r="21" spans="1:14" ht="24.75" customHeight="1">
      <c r="A21" s="154" t="s">
        <v>215</v>
      </c>
      <c r="B21" s="154"/>
      <c r="C21" s="155"/>
      <c r="D21" s="156"/>
      <c r="E21" s="162"/>
      <c r="F21" s="162"/>
      <c r="G21" s="158"/>
      <c r="H21" s="158"/>
      <c r="I21" s="158"/>
      <c r="J21" s="158"/>
      <c r="K21" s="158"/>
      <c r="L21" s="158"/>
      <c r="M21" s="160" t="s">
        <v>143</v>
      </c>
      <c r="N21" s="158"/>
    </row>
    <row r="22" spans="1:15" ht="19.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</row>
  </sheetData>
  <sheetProtection selectLockedCells="1" selectUnlockedCells="1"/>
  <mergeCells count="22">
    <mergeCell ref="A4:O4"/>
    <mergeCell ref="A6:A7"/>
    <mergeCell ref="B6:H6"/>
    <mergeCell ref="I6:O6"/>
    <mergeCell ref="B7:B8"/>
    <mergeCell ref="C7:C8"/>
    <mergeCell ref="A20:B20"/>
    <mergeCell ref="A22:O22"/>
    <mergeCell ref="H7:H8"/>
    <mergeCell ref="I7:I8"/>
    <mergeCell ref="J7:J8"/>
    <mergeCell ref="K7:K8"/>
    <mergeCell ref="D7:D8"/>
    <mergeCell ref="E7:E8"/>
    <mergeCell ref="N7:N8"/>
    <mergeCell ref="O7:O8"/>
    <mergeCell ref="B16:H16"/>
    <mergeCell ref="I16:O16"/>
    <mergeCell ref="F7:F8"/>
    <mergeCell ref="G7:G8"/>
    <mergeCell ref="L7:L8"/>
    <mergeCell ref="M7:M8"/>
  </mergeCells>
  <printOptions/>
  <pageMargins left="0.3937007874015748" right="0.3937007874015748" top="0.3937007874015748" bottom="0.3937007874015748" header="0.31496062992125984" footer="0.5118110236220472"/>
  <pageSetup horizontalDpi="300" verticalDpi="300" orientation="landscape" paperSize="9" scale="60" r:id="rId1"/>
  <headerFooter alignWithMargins="0">
    <oddHeader>&amp;L&amp;"Times New Roman,Uobičajeno"&amp;14OŠ VIDIKOVAC
OIB: 25275875455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I2" sqref="I2"/>
    </sheetView>
  </sheetViews>
  <sheetFormatPr defaultColWidth="11.421875" defaultRowHeight="12.75"/>
  <cols>
    <col min="1" max="2" width="4.28125" style="75" customWidth="1"/>
    <col min="3" max="3" width="5.57421875" style="75" customWidth="1"/>
    <col min="4" max="4" width="5.28125" style="109" customWidth="1"/>
    <col min="5" max="5" width="44.7109375" style="75" customWidth="1"/>
    <col min="6" max="6" width="17.7109375" style="75" bestFit="1" customWidth="1"/>
    <col min="7" max="7" width="17.28125" style="75" customWidth="1"/>
    <col min="8" max="8" width="17.7109375" style="75" bestFit="1" customWidth="1"/>
    <col min="9" max="16384" width="11.421875" style="75" customWidth="1"/>
  </cols>
  <sheetData>
    <row r="1" spans="1:8" ht="19.5" customHeight="1">
      <c r="A1" s="287" t="s">
        <v>206</v>
      </c>
      <c r="B1" s="287"/>
      <c r="C1" s="287"/>
      <c r="D1" s="287"/>
      <c r="E1" s="287"/>
      <c r="F1" s="287"/>
      <c r="G1" s="287"/>
      <c r="H1" s="287"/>
    </row>
    <row r="2" spans="1:8" ht="48" customHeight="1">
      <c r="A2" s="288" t="s">
        <v>210</v>
      </c>
      <c r="B2" s="288"/>
      <c r="C2" s="288"/>
      <c r="D2" s="288"/>
      <c r="E2" s="288"/>
      <c r="F2" s="288"/>
      <c r="G2" s="288"/>
      <c r="H2" s="288"/>
    </row>
    <row r="3" spans="1:8" s="76" customFormat="1" ht="26.25" customHeight="1">
      <c r="A3" s="288" t="s">
        <v>114</v>
      </c>
      <c r="B3" s="288"/>
      <c r="C3" s="288"/>
      <c r="D3" s="288"/>
      <c r="E3" s="288"/>
      <c r="F3" s="288"/>
      <c r="G3" s="289"/>
      <c r="H3" s="289"/>
    </row>
    <row r="4" spans="1:8" ht="16.5" customHeight="1">
      <c r="A4" s="290"/>
      <c r="B4" s="290"/>
      <c r="C4" s="290"/>
      <c r="D4" s="290"/>
      <c r="E4" s="290"/>
      <c r="F4" s="290"/>
      <c r="G4" s="290"/>
      <c r="H4" s="291"/>
    </row>
    <row r="5" spans="1:5" ht="6" customHeight="1">
      <c r="A5" s="77"/>
      <c r="B5" s="78"/>
      <c r="C5" s="78"/>
      <c r="D5" s="78"/>
      <c r="E5" s="78"/>
    </row>
    <row r="6" spans="1:9" ht="31.5" customHeight="1">
      <c r="A6" s="79"/>
      <c r="B6" s="80"/>
      <c r="C6" s="80"/>
      <c r="D6" s="81"/>
      <c r="E6" s="82"/>
      <c r="F6" s="83" t="s">
        <v>211</v>
      </c>
      <c r="G6" s="83" t="s">
        <v>212</v>
      </c>
      <c r="H6" s="84" t="s">
        <v>213</v>
      </c>
      <c r="I6" s="85"/>
    </row>
    <row r="7" spans="1:9" s="89" customFormat="1" ht="19.5" customHeight="1">
      <c r="A7" s="293" t="s">
        <v>115</v>
      </c>
      <c r="B7" s="294"/>
      <c r="C7" s="294"/>
      <c r="D7" s="294"/>
      <c r="E7" s="295"/>
      <c r="F7" s="87">
        <f>F10-F16</f>
        <v>12403291</v>
      </c>
      <c r="G7" s="87">
        <f>F7+110000</f>
        <v>12513291</v>
      </c>
      <c r="H7" s="87">
        <f>G7+100000</f>
        <v>12613291</v>
      </c>
      <c r="I7" s="88"/>
    </row>
    <row r="8" spans="1:8" s="89" customFormat="1" ht="19.5" customHeight="1">
      <c r="A8" s="293" t="s">
        <v>116</v>
      </c>
      <c r="B8" s="294"/>
      <c r="C8" s="294"/>
      <c r="D8" s="294"/>
      <c r="E8" s="295"/>
      <c r="F8" s="90">
        <f>PLAN!D220-10000-F9</f>
        <v>12399791</v>
      </c>
      <c r="G8" s="90">
        <f>G7-G9</f>
        <v>12509791</v>
      </c>
      <c r="H8" s="90">
        <f>H7-H9</f>
        <v>12609791</v>
      </c>
    </row>
    <row r="9" spans="1:8" s="89" customFormat="1" ht="19.5" customHeight="1">
      <c r="A9" s="296" t="s">
        <v>117</v>
      </c>
      <c r="B9" s="295"/>
      <c r="C9" s="295"/>
      <c r="D9" s="295"/>
      <c r="E9" s="295"/>
      <c r="F9" s="90">
        <f>PLAN!L168</f>
        <v>3500</v>
      </c>
      <c r="G9" s="90">
        <f>F9</f>
        <v>3500</v>
      </c>
      <c r="H9" s="90">
        <f>F9</f>
        <v>3500</v>
      </c>
    </row>
    <row r="10" spans="1:8" s="89" customFormat="1" ht="19.5" customHeight="1">
      <c r="A10" s="91" t="s">
        <v>118</v>
      </c>
      <c r="B10" s="86"/>
      <c r="C10" s="86"/>
      <c r="D10" s="86"/>
      <c r="E10" s="86"/>
      <c r="F10" s="90">
        <f>PLAN!C218</f>
        <v>12413291</v>
      </c>
      <c r="G10" s="90">
        <f>PLAN!P222</f>
        <v>12513291</v>
      </c>
      <c r="H10" s="90">
        <f>PLAN!Q222</f>
        <v>12613291</v>
      </c>
    </row>
    <row r="11" spans="1:8" s="89" customFormat="1" ht="19.5" customHeight="1">
      <c r="A11" s="297" t="s">
        <v>119</v>
      </c>
      <c r="B11" s="294"/>
      <c r="C11" s="294"/>
      <c r="D11" s="294"/>
      <c r="E11" s="298"/>
      <c r="F11" s="87">
        <f>F10-F12</f>
        <v>11837611</v>
      </c>
      <c r="G11" s="87">
        <f>G10-G12</f>
        <v>11937611</v>
      </c>
      <c r="H11" s="87">
        <f>H10-H12</f>
        <v>12037611</v>
      </c>
    </row>
    <row r="12" spans="1:8" s="89" customFormat="1" ht="19.5" customHeight="1">
      <c r="A12" s="296" t="s">
        <v>120</v>
      </c>
      <c r="B12" s="295"/>
      <c r="C12" s="295"/>
      <c r="D12" s="295"/>
      <c r="E12" s="295"/>
      <c r="F12" s="92">
        <f>PLAN!C156+PLAN!C165</f>
        <v>575680</v>
      </c>
      <c r="G12" s="92">
        <f>F12</f>
        <v>575680</v>
      </c>
      <c r="H12" s="92">
        <f>F12</f>
        <v>575680</v>
      </c>
    </row>
    <row r="13" spans="1:8" s="89" customFormat="1" ht="19.5" customHeight="1">
      <c r="A13" s="297" t="s">
        <v>121</v>
      </c>
      <c r="B13" s="294"/>
      <c r="C13" s="294"/>
      <c r="D13" s="294"/>
      <c r="E13" s="294"/>
      <c r="F13" s="93">
        <f>F7-F10</f>
        <v>-10000</v>
      </c>
      <c r="G13" s="93">
        <f>+G7-G10</f>
        <v>0</v>
      </c>
      <c r="H13" s="93">
        <f>+H7-H10</f>
        <v>0</v>
      </c>
    </row>
    <row r="14" spans="1:8" ht="4.5" customHeight="1">
      <c r="A14" s="290"/>
      <c r="B14" s="292"/>
      <c r="C14" s="292"/>
      <c r="D14" s="292"/>
      <c r="E14" s="292"/>
      <c r="F14" s="291"/>
      <c r="G14" s="291"/>
      <c r="H14" s="291"/>
    </row>
    <row r="15" spans="1:8" ht="27.75" customHeight="1">
      <c r="A15" s="79"/>
      <c r="B15" s="80"/>
      <c r="C15" s="80"/>
      <c r="D15" s="81"/>
      <c r="E15" s="94"/>
      <c r="F15" s="83" t="s">
        <v>211</v>
      </c>
      <c r="G15" s="83" t="s">
        <v>212</v>
      </c>
      <c r="H15" s="84" t="s">
        <v>213</v>
      </c>
    </row>
    <row r="16" spans="1:8" ht="19.5" customHeight="1">
      <c r="A16" s="299" t="s">
        <v>122</v>
      </c>
      <c r="B16" s="300"/>
      <c r="C16" s="300"/>
      <c r="D16" s="300"/>
      <c r="E16" s="301"/>
      <c r="F16" s="95">
        <f>PLAN!D168</f>
        <v>10000</v>
      </c>
      <c r="G16" s="95">
        <v>0</v>
      </c>
      <c r="H16" s="95">
        <v>0</v>
      </c>
    </row>
    <row r="17" spans="1:8" s="96" customFormat="1" ht="9.75" customHeight="1">
      <c r="A17" s="303"/>
      <c r="B17" s="304"/>
      <c r="C17" s="304"/>
      <c r="D17" s="304"/>
      <c r="E17" s="304"/>
      <c r="F17" s="305"/>
      <c r="G17" s="305"/>
      <c r="H17" s="305"/>
    </row>
    <row r="18" spans="1:8" s="96" customFormat="1" ht="27.75" customHeight="1">
      <c r="A18" s="97"/>
      <c r="B18" s="98"/>
      <c r="C18" s="98"/>
      <c r="D18" s="98"/>
      <c r="E18" s="99"/>
      <c r="F18" s="83" t="s">
        <v>211</v>
      </c>
      <c r="G18" s="83" t="s">
        <v>212</v>
      </c>
      <c r="H18" s="84" t="s">
        <v>213</v>
      </c>
    </row>
    <row r="19" spans="1:8" s="96" customFormat="1" ht="19.5" customHeight="1">
      <c r="A19" s="293" t="s">
        <v>123</v>
      </c>
      <c r="B19" s="294"/>
      <c r="C19" s="294"/>
      <c r="D19" s="294"/>
      <c r="E19" s="294"/>
      <c r="F19" s="100">
        <v>0</v>
      </c>
      <c r="G19" s="100">
        <v>0</v>
      </c>
      <c r="H19" s="100">
        <v>0</v>
      </c>
    </row>
    <row r="20" spans="1:8" s="96" customFormat="1" ht="33" customHeight="1">
      <c r="A20" s="293" t="s">
        <v>124</v>
      </c>
      <c r="B20" s="294"/>
      <c r="C20" s="294"/>
      <c r="D20" s="294"/>
      <c r="E20" s="294"/>
      <c r="F20" s="100">
        <v>0</v>
      </c>
      <c r="G20" s="100">
        <v>0</v>
      </c>
      <c r="H20" s="100">
        <v>0</v>
      </c>
    </row>
    <row r="21" spans="1:8" s="96" customFormat="1" ht="19.5" customHeight="1">
      <c r="A21" s="297" t="s">
        <v>125</v>
      </c>
      <c r="B21" s="294"/>
      <c r="C21" s="294"/>
      <c r="D21" s="294"/>
      <c r="E21" s="294"/>
      <c r="F21" s="100">
        <v>0</v>
      </c>
      <c r="G21" s="100">
        <v>0</v>
      </c>
      <c r="H21" s="100">
        <v>0</v>
      </c>
    </row>
    <row r="22" spans="1:8" s="96" customFormat="1" ht="4.5" customHeight="1">
      <c r="A22" s="101"/>
      <c r="B22" s="102"/>
      <c r="C22" s="103"/>
      <c r="D22" s="103"/>
      <c r="E22" s="102"/>
      <c r="F22" s="104"/>
      <c r="G22" s="104"/>
      <c r="H22" s="104"/>
    </row>
    <row r="23" spans="1:8" s="96" customFormat="1" ht="19.5" customHeight="1">
      <c r="A23" s="297" t="s">
        <v>126</v>
      </c>
      <c r="B23" s="294"/>
      <c r="C23" s="294"/>
      <c r="D23" s="294"/>
      <c r="E23" s="294"/>
      <c r="F23" s="105">
        <f>SUM(F13,F16,F21)</f>
        <v>0</v>
      </c>
      <c r="G23" s="105">
        <f>SUM(G13,G16,G21)</f>
        <v>0</v>
      </c>
      <c r="H23" s="105">
        <f>SUM(H13,H16,H21)</f>
        <v>0</v>
      </c>
    </row>
    <row r="24" spans="1:8" s="96" customFormat="1" ht="11.25" customHeight="1">
      <c r="A24" s="106"/>
      <c r="B24" s="107"/>
      <c r="C24" s="107"/>
      <c r="D24" s="107"/>
      <c r="E24" s="107"/>
      <c r="F24" s="108"/>
      <c r="G24" s="108"/>
      <c r="H24" s="108"/>
    </row>
    <row r="25" spans="1:8" s="96" customFormat="1" ht="24.75" customHeight="1">
      <c r="A25" s="306" t="s">
        <v>200</v>
      </c>
      <c r="B25" s="307"/>
      <c r="C25" s="307"/>
      <c r="D25" s="307"/>
      <c r="E25" s="307"/>
      <c r="F25" s="163"/>
      <c r="G25" s="163"/>
      <c r="H25" s="163"/>
    </row>
    <row r="26" spans="1:8" ht="10.5" customHeight="1">
      <c r="A26" s="163"/>
      <c r="B26" s="163"/>
      <c r="C26" s="163"/>
      <c r="D26" s="164"/>
      <c r="E26" s="163"/>
      <c r="F26" s="163"/>
      <c r="G26" s="163"/>
      <c r="H26" s="163"/>
    </row>
    <row r="27" spans="1:8" ht="19.5" customHeight="1">
      <c r="A27" s="163"/>
      <c r="B27" s="163"/>
      <c r="C27" s="163"/>
      <c r="D27" s="164"/>
      <c r="E27" s="163"/>
      <c r="F27" s="302" t="s">
        <v>85</v>
      </c>
      <c r="G27" s="302"/>
      <c r="H27" s="302"/>
    </row>
    <row r="28" spans="1:8" ht="24.75" customHeight="1">
      <c r="A28" s="163"/>
      <c r="B28" s="163"/>
      <c r="C28" s="163"/>
      <c r="D28" s="164"/>
      <c r="E28" s="163"/>
      <c r="F28" s="165" t="s">
        <v>142</v>
      </c>
      <c r="G28" s="165"/>
      <c r="H28" s="165"/>
    </row>
    <row r="29" ht="19.5" customHeight="1"/>
    <row r="30" ht="19.5" customHeight="1"/>
  </sheetData>
  <sheetProtection/>
  <mergeCells count="19">
    <mergeCell ref="A13:E13"/>
    <mergeCell ref="A16:E16"/>
    <mergeCell ref="F27:H27"/>
    <mergeCell ref="A17:H17"/>
    <mergeCell ref="A19:E19"/>
    <mergeCell ref="A20:E20"/>
    <mergeCell ref="A21:E21"/>
    <mergeCell ref="A23:E23"/>
    <mergeCell ref="A25:E25"/>
    <mergeCell ref="A1:H1"/>
    <mergeCell ref="A2:H2"/>
    <mergeCell ref="A3:H3"/>
    <mergeCell ref="A4:H4"/>
    <mergeCell ref="A14:H14"/>
    <mergeCell ref="A7:E7"/>
    <mergeCell ref="A8:E8"/>
    <mergeCell ref="A9:E9"/>
    <mergeCell ref="A11:E11"/>
    <mergeCell ref="A12:E12"/>
  </mergeCells>
  <printOptions horizontalCentered="1"/>
  <pageMargins left="0.3937007874015748" right="0.3937007874015748" top="0.4330708661417323" bottom="0.4330708661417323" header="0.11811023622047245" footer="0.31496062992125984"/>
  <pageSetup horizontalDpi="600" verticalDpi="600" orientation="landscape" paperSize="9" scale="85" r:id="rId1"/>
  <headerFooter alignWithMargins="0">
    <oddHeader>&amp;L&amp;"Times New Roman,Uobičajeno"&amp;12OŠ VIDIKOVAC
OIB: 25275875455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Alisa Fazlić</cp:lastModifiedBy>
  <cp:lastPrinted>2020-11-09T07:56:08Z</cp:lastPrinted>
  <dcterms:created xsi:type="dcterms:W3CDTF">2015-10-19T11:50:56Z</dcterms:created>
  <dcterms:modified xsi:type="dcterms:W3CDTF">2021-01-29T11:38:19Z</dcterms:modified>
  <cp:category/>
  <cp:version/>
  <cp:contentType/>
  <cp:contentStatus/>
</cp:coreProperties>
</file>